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filiation &amp; Registration\2022-2023\Fees\"/>
    </mc:Choice>
  </mc:AlternateContent>
  <bookViews>
    <workbookView xWindow="0" yWindow="0" windowWidth="7470" windowHeight="4470" tabRatio="796"/>
  </bookViews>
  <sheets>
    <sheet name="Club Fee Help (no GST)" sheetId="2" r:id="rId1"/>
    <sheet name="Club Fee Help (GST Registered)" sheetId="4" r:id="rId2"/>
    <sheet name="Volume Discount Help" sheetId="3" r:id="rId3"/>
  </sheets>
  <definedNames>
    <definedName name="Fees">'Volume Discount Help'!$C$10:$D$12</definedName>
    <definedName name="_xlnm.Print_Area" localSheetId="0">'Club Fee Help (no GST)'!$B$1:$K$71</definedName>
    <definedName name="_xlnm.Print_Area" localSheetId="2">'Volume Discount Help'!$A$1:$Q$28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2" l="1"/>
  <c r="J70" i="2"/>
  <c r="J69" i="2"/>
  <c r="J68" i="2"/>
  <c r="J67" i="2"/>
  <c r="J66" i="2"/>
  <c r="J65" i="2"/>
  <c r="J64" i="2"/>
  <c r="J61" i="2"/>
  <c r="J60" i="2"/>
  <c r="J59" i="2"/>
  <c r="J58" i="2"/>
  <c r="J57" i="2"/>
  <c r="J56" i="2"/>
  <c r="J55" i="2"/>
  <c r="J54" i="2"/>
  <c r="J51" i="2"/>
  <c r="J50" i="2"/>
  <c r="J49" i="2"/>
  <c r="J48" i="2"/>
  <c r="J47" i="2"/>
  <c r="J46" i="2"/>
  <c r="J45" i="2"/>
  <c r="J44" i="2"/>
  <c r="J41" i="2"/>
  <c r="J40" i="2"/>
  <c r="J39" i="2"/>
  <c r="J38" i="2"/>
  <c r="J37" i="2"/>
  <c r="J36" i="2"/>
  <c r="J35" i="2"/>
  <c r="J34" i="2"/>
  <c r="J31" i="2"/>
  <c r="J30" i="2"/>
  <c r="J29" i="2"/>
  <c r="J28" i="2"/>
  <c r="J27" i="2"/>
  <c r="J26" i="2"/>
  <c r="J25" i="2"/>
  <c r="J24" i="2"/>
  <c r="J21" i="2"/>
  <c r="J20" i="2"/>
  <c r="J19" i="2"/>
  <c r="J18" i="2"/>
  <c r="J17" i="2"/>
  <c r="J16" i="2"/>
  <c r="J15" i="2"/>
  <c r="J14" i="2"/>
  <c r="J5" i="2"/>
  <c r="J6" i="2"/>
  <c r="J7" i="2"/>
  <c r="J8" i="2"/>
  <c r="J9" i="2"/>
  <c r="J10" i="2"/>
  <c r="J11" i="2"/>
  <c r="J4" i="2"/>
  <c r="J11" i="4"/>
  <c r="J10" i="4"/>
  <c r="J9" i="4"/>
  <c r="J8" i="4"/>
  <c r="J7" i="4"/>
  <c r="J6" i="4"/>
  <c r="J5" i="4"/>
  <c r="J4" i="4"/>
  <c r="J21" i="4"/>
  <c r="J20" i="4"/>
  <c r="J19" i="4"/>
  <c r="J18" i="4"/>
  <c r="J17" i="4"/>
  <c r="J16" i="4"/>
  <c r="J15" i="4"/>
  <c r="J14" i="4"/>
  <c r="J71" i="4"/>
  <c r="J70" i="4"/>
  <c r="J69" i="4"/>
  <c r="J68" i="4"/>
  <c r="J67" i="4"/>
  <c r="J66" i="4"/>
  <c r="J65" i="4"/>
  <c r="J64" i="4"/>
  <c r="J61" i="4"/>
  <c r="J60" i="4"/>
  <c r="J59" i="4"/>
  <c r="J58" i="4"/>
  <c r="J57" i="4"/>
  <c r="J56" i="4"/>
  <c r="J55" i="4"/>
  <c r="J54" i="4"/>
  <c r="J51" i="4"/>
  <c r="J50" i="4"/>
  <c r="J49" i="4"/>
  <c r="J48" i="4"/>
  <c r="J47" i="4"/>
  <c r="J46" i="4"/>
  <c r="J45" i="4"/>
  <c r="J44" i="4"/>
  <c r="J41" i="4"/>
  <c r="J40" i="4"/>
  <c r="J39" i="4"/>
  <c r="J38" i="4"/>
  <c r="J37" i="4"/>
  <c r="J36" i="4"/>
  <c r="J35" i="4"/>
  <c r="J34" i="4"/>
  <c r="J25" i="4"/>
  <c r="J26" i="4"/>
  <c r="J27" i="4"/>
  <c r="J28" i="4"/>
  <c r="J29" i="4"/>
  <c r="J30" i="4"/>
  <c r="J31" i="4"/>
  <c r="J24" i="4"/>
  <c r="E66" i="4" l="1"/>
  <c r="E65" i="4"/>
  <c r="E64" i="4"/>
  <c r="E56" i="4"/>
  <c r="E55" i="4"/>
  <c r="E54" i="4"/>
  <c r="E46" i="4"/>
  <c r="E45" i="4"/>
  <c r="E44" i="4"/>
  <c r="E36" i="4"/>
  <c r="E35" i="4"/>
  <c r="E34" i="4"/>
  <c r="E26" i="4"/>
  <c r="E25" i="4"/>
  <c r="E24" i="4"/>
  <c r="E16" i="4"/>
  <c r="E15" i="4"/>
  <c r="E14" i="4"/>
  <c r="E6" i="4"/>
  <c r="E5" i="4"/>
  <c r="E4" i="4"/>
  <c r="E66" i="2"/>
  <c r="E65" i="2"/>
  <c r="E64" i="2"/>
  <c r="E56" i="2"/>
  <c r="E55" i="2"/>
  <c r="E54" i="2"/>
  <c r="E46" i="2"/>
  <c r="E45" i="2"/>
  <c r="E44" i="2"/>
  <c r="E36" i="2"/>
  <c r="E35" i="2"/>
  <c r="E34" i="2"/>
  <c r="E26" i="2"/>
  <c r="E25" i="2"/>
  <c r="E24" i="2"/>
  <c r="E16" i="2"/>
  <c r="E15" i="2"/>
  <c r="E14" i="2"/>
  <c r="E6" i="2"/>
  <c r="E5" i="2"/>
  <c r="E4" i="2"/>
  <c r="F68" i="4" l="1"/>
  <c r="F67" i="4"/>
  <c r="F66" i="4"/>
  <c r="F65" i="4"/>
  <c r="F64" i="4"/>
  <c r="F58" i="4"/>
  <c r="F57" i="4"/>
  <c r="F56" i="4"/>
  <c r="F55" i="4"/>
  <c r="F54" i="4"/>
  <c r="F48" i="4"/>
  <c r="F47" i="4"/>
  <c r="F46" i="4"/>
  <c r="F45" i="4"/>
  <c r="F44" i="4"/>
  <c r="F38" i="4"/>
  <c r="F37" i="4"/>
  <c r="F36" i="4"/>
  <c r="F35" i="4"/>
  <c r="F34" i="4"/>
  <c r="F28" i="4"/>
  <c r="F27" i="4"/>
  <c r="F26" i="4"/>
  <c r="F25" i="4"/>
  <c r="F24" i="4"/>
  <c r="F18" i="4"/>
  <c r="F17" i="4"/>
  <c r="F16" i="4"/>
  <c r="F15" i="4"/>
  <c r="F14" i="4"/>
  <c r="F8" i="4"/>
  <c r="F7" i="4"/>
  <c r="F6" i="4"/>
  <c r="F5" i="4"/>
  <c r="F4" i="4"/>
  <c r="F68" i="2"/>
  <c r="F67" i="2"/>
  <c r="F66" i="2"/>
  <c r="F65" i="2"/>
  <c r="F64" i="2"/>
  <c r="F58" i="2"/>
  <c r="F57" i="2"/>
  <c r="F56" i="2"/>
  <c r="F55" i="2"/>
  <c r="F54" i="2"/>
  <c r="F48" i="2"/>
  <c r="F47" i="2"/>
  <c r="F46" i="2"/>
  <c r="F45" i="2"/>
  <c r="F44" i="2"/>
  <c r="F38" i="2"/>
  <c r="F37" i="2"/>
  <c r="F36" i="2"/>
  <c r="F35" i="2"/>
  <c r="F34" i="2"/>
  <c r="F28" i="2"/>
  <c r="F27" i="2"/>
  <c r="F26" i="2"/>
  <c r="F25" i="2"/>
  <c r="F24" i="2"/>
  <c r="F18" i="2"/>
  <c r="F17" i="2"/>
  <c r="F16" i="2"/>
  <c r="F15" i="2"/>
  <c r="F14" i="2"/>
  <c r="F8" i="2"/>
  <c r="F7" i="2"/>
  <c r="F6" i="2"/>
  <c r="F5" i="2"/>
  <c r="F4" i="2"/>
  <c r="M16" i="3" l="1"/>
  <c r="M15" i="3"/>
  <c r="M14" i="3"/>
  <c r="M13" i="3"/>
  <c r="M12" i="3"/>
  <c r="M11" i="3"/>
  <c r="O25" i="3"/>
  <c r="O24" i="3"/>
  <c r="O23" i="3"/>
  <c r="O22" i="3"/>
  <c r="O21" i="3"/>
  <c r="O20" i="3"/>
  <c r="O19" i="3"/>
  <c r="N25" i="3"/>
  <c r="N24" i="3"/>
  <c r="N23" i="3"/>
  <c r="N22" i="3"/>
  <c r="N21" i="3"/>
  <c r="N20" i="3"/>
  <c r="N19" i="3"/>
  <c r="M25" i="3"/>
  <c r="M24" i="3"/>
  <c r="M23" i="3"/>
  <c r="M22" i="3"/>
  <c r="M21" i="3"/>
  <c r="M20" i="3"/>
  <c r="M19" i="3"/>
  <c r="G6" i="4" l="1"/>
  <c r="G5" i="4"/>
  <c r="G4" i="4"/>
  <c r="G6" i="2"/>
  <c r="G5" i="2"/>
  <c r="G4" i="2"/>
  <c r="H6" i="2" l="1"/>
  <c r="H71" i="4"/>
  <c r="H70" i="4"/>
  <c r="H69" i="4"/>
  <c r="H68" i="4"/>
  <c r="H67" i="4"/>
  <c r="H66" i="4"/>
  <c r="H65" i="4"/>
  <c r="H64" i="4"/>
  <c r="H61" i="4"/>
  <c r="H60" i="4"/>
  <c r="H59" i="4"/>
  <c r="H58" i="4"/>
  <c r="H57" i="4"/>
  <c r="H56" i="4"/>
  <c r="H55" i="4"/>
  <c r="H54" i="4"/>
  <c r="H51" i="4"/>
  <c r="H50" i="4"/>
  <c r="H49" i="4"/>
  <c r="H48" i="4"/>
  <c r="H47" i="4"/>
  <c r="H46" i="4"/>
  <c r="H45" i="4"/>
  <c r="H44" i="4"/>
  <c r="H41" i="4"/>
  <c r="H40" i="4"/>
  <c r="H39" i="4"/>
  <c r="H38" i="4"/>
  <c r="H37" i="4"/>
  <c r="H36" i="4"/>
  <c r="H35" i="4"/>
  <c r="H34" i="4"/>
  <c r="H31" i="4"/>
  <c r="H30" i="4"/>
  <c r="H29" i="4"/>
  <c r="H28" i="4"/>
  <c r="H27" i="4"/>
  <c r="H26" i="4"/>
  <c r="H25" i="4"/>
  <c r="H24" i="4"/>
  <c r="H15" i="4"/>
  <c r="H16" i="4"/>
  <c r="H17" i="4"/>
  <c r="H18" i="4"/>
  <c r="H19" i="4"/>
  <c r="H20" i="4"/>
  <c r="H21" i="4"/>
  <c r="H14" i="4"/>
  <c r="H8" i="4"/>
  <c r="H9" i="4"/>
  <c r="H10" i="4"/>
  <c r="H11" i="4"/>
  <c r="H4" i="4"/>
  <c r="H5" i="4"/>
  <c r="H6" i="4"/>
  <c r="H7" i="4"/>
  <c r="H71" i="2"/>
  <c r="H70" i="2"/>
  <c r="H69" i="2"/>
  <c r="H68" i="2"/>
  <c r="H67" i="2"/>
  <c r="H66" i="2"/>
  <c r="H65" i="2"/>
  <c r="H64" i="2"/>
  <c r="H61" i="2"/>
  <c r="H60" i="2"/>
  <c r="H59" i="2"/>
  <c r="H58" i="2"/>
  <c r="H57" i="2"/>
  <c r="H56" i="2"/>
  <c r="H55" i="2"/>
  <c r="H54" i="2"/>
  <c r="H51" i="2"/>
  <c r="H50" i="2"/>
  <c r="H49" i="2"/>
  <c r="H48" i="2"/>
  <c r="H47" i="2"/>
  <c r="H46" i="2"/>
  <c r="H45" i="2"/>
  <c r="H44" i="2"/>
  <c r="H41" i="2"/>
  <c r="H40" i="2"/>
  <c r="H39" i="2"/>
  <c r="H38" i="2"/>
  <c r="H37" i="2"/>
  <c r="H36" i="2"/>
  <c r="H35" i="2"/>
  <c r="H34" i="2"/>
  <c r="H31" i="2"/>
  <c r="H30" i="2"/>
  <c r="H29" i="2"/>
  <c r="H28" i="2"/>
  <c r="H27" i="2"/>
  <c r="H26" i="2"/>
  <c r="H25" i="2"/>
  <c r="H24" i="2"/>
  <c r="H15" i="2"/>
  <c r="H16" i="2"/>
  <c r="H17" i="2"/>
  <c r="H18" i="2"/>
  <c r="H19" i="2"/>
  <c r="H20" i="2"/>
  <c r="H21" i="2"/>
  <c r="H14" i="2"/>
  <c r="H4" i="2"/>
  <c r="H5" i="2"/>
  <c r="H7" i="2"/>
  <c r="H8" i="2"/>
  <c r="H9" i="2"/>
  <c r="H10" i="2"/>
  <c r="H11" i="2"/>
  <c r="K49" i="4" l="1"/>
  <c r="K51" i="4"/>
  <c r="K38" i="4"/>
  <c r="K40" i="4"/>
  <c r="K39" i="4"/>
  <c r="K41" i="4"/>
  <c r="K20" i="4"/>
  <c r="K19" i="4"/>
  <c r="K21" i="4"/>
  <c r="K70" i="2"/>
  <c r="K69" i="2"/>
  <c r="K71" i="2"/>
  <c r="K50" i="2"/>
  <c r="K49" i="2"/>
  <c r="K47" i="2"/>
  <c r="K51" i="2"/>
  <c r="K41" i="2"/>
  <c r="K39" i="2"/>
  <c r="K40" i="2"/>
  <c r="K30" i="2"/>
  <c r="K29" i="2"/>
  <c r="K31" i="2"/>
  <c r="K21" i="2"/>
  <c r="K19" i="2"/>
  <c r="K10" i="2"/>
  <c r="K9" i="2"/>
  <c r="K55" i="4"/>
  <c r="K47" i="4"/>
  <c r="K36" i="4"/>
  <c r="K35" i="4"/>
  <c r="K37" i="4"/>
  <c r="K34" i="4"/>
  <c r="K25" i="4"/>
  <c r="K28" i="4"/>
  <c r="K15" i="4"/>
  <c r="K17" i="4"/>
  <c r="K18" i="4"/>
  <c r="K16" i="4"/>
  <c r="K4" i="4"/>
  <c r="K64" i="2"/>
  <c r="K44" i="2"/>
  <c r="K48" i="2"/>
  <c r="K38" i="2"/>
  <c r="K34" i="2"/>
  <c r="K35" i="2"/>
  <c r="K36" i="2"/>
  <c r="K37" i="2"/>
  <c r="K25" i="2"/>
  <c r="K28" i="2"/>
  <c r="K27" i="2"/>
  <c r="K14" i="2"/>
  <c r="K18" i="2"/>
  <c r="K17" i="2"/>
  <c r="K15" i="2"/>
  <c r="K8" i="2"/>
  <c r="K67" i="2"/>
  <c r="K66" i="2"/>
  <c r="K24" i="2"/>
  <c r="K6" i="2"/>
  <c r="K48" i="4"/>
  <c r="K50" i="4"/>
  <c r="K20" i="2"/>
  <c r="K65" i="2"/>
  <c r="K5" i="2"/>
  <c r="K11" i="2"/>
  <c r="K7" i="2"/>
  <c r="K26" i="2"/>
  <c r="K68" i="2"/>
  <c r="K4" i="2"/>
  <c r="K45" i="2"/>
  <c r="K46" i="2"/>
  <c r="K14" i="4"/>
  <c r="K64" i="4"/>
  <c r="K65" i="4"/>
  <c r="K66" i="4"/>
  <c r="K67" i="4"/>
  <c r="K68" i="4"/>
  <c r="K70" i="4"/>
  <c r="K71" i="4"/>
  <c r="K69" i="4"/>
  <c r="K54" i="4"/>
  <c r="K56" i="4"/>
  <c r="K57" i="4"/>
  <c r="K58" i="4"/>
  <c r="K59" i="4"/>
  <c r="K60" i="4"/>
  <c r="K61" i="4"/>
  <c r="K44" i="4"/>
  <c r="K45" i="4"/>
  <c r="K46" i="4"/>
  <c r="K24" i="4"/>
  <c r="K26" i="4"/>
  <c r="K27" i="4"/>
  <c r="K29" i="4"/>
  <c r="K30" i="4"/>
  <c r="K31" i="4"/>
  <c r="K6" i="4"/>
  <c r="K5" i="4"/>
  <c r="K7" i="4"/>
  <c r="K9" i="4"/>
  <c r="K10" i="4"/>
  <c r="K11" i="4"/>
  <c r="K8" i="4"/>
  <c r="K54" i="2"/>
  <c r="K55" i="2"/>
  <c r="K56" i="2"/>
  <c r="K57" i="2"/>
  <c r="K58" i="2"/>
  <c r="K59" i="2"/>
  <c r="K60" i="2"/>
  <c r="K61" i="2"/>
  <c r="K16" i="2"/>
  <c r="L25" i="3" l="1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K21" i="3"/>
  <c r="J21" i="3"/>
  <c r="I21" i="3"/>
  <c r="L20" i="3"/>
  <c r="K20" i="3"/>
  <c r="J20" i="3"/>
  <c r="I20" i="3"/>
  <c r="L19" i="3"/>
  <c r="K19" i="3"/>
  <c r="J19" i="3"/>
  <c r="I19" i="3"/>
  <c r="K16" i="3"/>
  <c r="J16" i="3"/>
  <c r="I16" i="3"/>
  <c r="K15" i="3"/>
  <c r="J15" i="3"/>
  <c r="I15" i="3"/>
  <c r="K14" i="3"/>
  <c r="J14" i="3"/>
  <c r="N14" i="3" s="1"/>
  <c r="I14" i="3"/>
  <c r="N13" i="3"/>
  <c r="K13" i="3"/>
  <c r="J13" i="3"/>
  <c r="I13" i="3"/>
  <c r="K12" i="3"/>
  <c r="J12" i="3"/>
  <c r="I12" i="3"/>
  <c r="K11" i="3"/>
  <c r="J11" i="3"/>
  <c r="I11" i="3"/>
  <c r="N16" i="3" l="1"/>
  <c r="O16" i="3" s="1"/>
  <c r="O14" i="3"/>
  <c r="N12" i="3"/>
  <c r="O12" i="3" s="1"/>
  <c r="N11" i="3"/>
  <c r="O11" i="3" s="1"/>
  <c r="N15" i="3"/>
  <c r="O15" i="3" s="1"/>
  <c r="O13" i="3"/>
</calcChain>
</file>

<file path=xl/sharedStrings.xml><?xml version="1.0" encoding="utf-8"?>
<sst xmlns="http://schemas.openxmlformats.org/spreadsheetml/2006/main" count="286" uniqueCount="59">
  <si>
    <t>Brisbane</t>
  </si>
  <si>
    <t>Membership Categories</t>
  </si>
  <si>
    <t>Your Club Fee (ExGST)</t>
  </si>
  <si>
    <t>SAL
(ExGST)</t>
  </si>
  <si>
    <t>SQ
(ExGST)</t>
  </si>
  <si>
    <t>Region
(ExGST)</t>
  </si>
  <si>
    <t>Total Before Fees (IncGST)</t>
  </si>
  <si>
    <t>Total Payable by Member</t>
  </si>
  <si>
    <t>Non Swimmer</t>
  </si>
  <si>
    <t>Coach</t>
  </si>
  <si>
    <t>Parent</t>
  </si>
  <si>
    <t>Accredited Technical Official</t>
  </si>
  <si>
    <t>Life Member</t>
  </si>
  <si>
    <t>Central Queensland</t>
  </si>
  <si>
    <t>Darling Downs</t>
  </si>
  <si>
    <t>Far North Queensland</t>
  </si>
  <si>
    <t>Gold Coast</t>
  </si>
  <si>
    <t>North Queensland</t>
  </si>
  <si>
    <t>Wide Bay</t>
  </si>
  <si>
    <t>If clubs do not offer a certain membership make sure the $ value is blank</t>
  </si>
  <si>
    <t>Abbrev</t>
  </si>
  <si>
    <t xml:space="preserve"> Club Fees* ExGST</t>
  </si>
  <si>
    <t>1st</t>
  </si>
  <si>
    <t>2nd</t>
  </si>
  <si>
    <t>3rd</t>
  </si>
  <si>
    <t>4th</t>
  </si>
  <si>
    <t>Discount</t>
  </si>
  <si>
    <t>Enter discount % here</t>
  </si>
  <si>
    <t>Competitive Swimmer 9&amp;O</t>
  </si>
  <si>
    <t>Comp 9&amp;O</t>
  </si>
  <si>
    <t>Enter your Club's fees here</t>
  </si>
  <si>
    <t>Common 3 swimmer combinations</t>
  </si>
  <si>
    <t>Recreational Swimmer 9&amp;O</t>
  </si>
  <si>
    <t>Rec 9&amp;O</t>
  </si>
  <si>
    <t>Combination 1</t>
  </si>
  <si>
    <t>Swimmer 8&amp;U</t>
  </si>
  <si>
    <t>8&amp;U</t>
  </si>
  <si>
    <t>Combination 2</t>
  </si>
  <si>
    <t>Combination 3</t>
  </si>
  <si>
    <t>Combination 4</t>
  </si>
  <si>
    <t>Combination 5</t>
  </si>
  <si>
    <t>Combination 6</t>
  </si>
  <si>
    <t>Common 4 swimmer combinations</t>
  </si>
  <si>
    <t>Combination 7</t>
  </si>
  <si>
    <t>*with no discount applied</t>
  </si>
  <si>
    <t>*after the discount has been applied</t>
  </si>
  <si>
    <t>*Do not include the SAL, SQ or region level fees in this section.This is only for club fees.</t>
  </si>
  <si>
    <t>Membership Product</t>
  </si>
  <si>
    <t>Total Amount ExGST*</t>
  </si>
  <si>
    <t>Total Cost 
ExGST*</t>
  </si>
  <si>
    <t>Before discount</t>
  </si>
  <si>
    <t>After discount</t>
  </si>
  <si>
    <t>Enter your Club fees (ExGST) below in the green cells for each membership product, then enter the discount % in the yellow cells and the discount amount will be automatically calculated in the table on the right. You can use this table to help determine any Volume Discount % your Club can offer.</t>
  </si>
  <si>
    <t>Scroll to your Region
Enter your Club fee in your Region's section</t>
  </si>
  <si>
    <r>
      <t xml:space="preserve">Swim Central Club Fee Estimator
</t>
    </r>
    <r>
      <rPr>
        <b/>
        <sz val="20"/>
        <color rgb="FFFF0000"/>
        <rFont val="Calibri"/>
        <family val="2"/>
        <scheme val="minor"/>
      </rPr>
      <t>Not GST Registered</t>
    </r>
  </si>
  <si>
    <r>
      <t xml:space="preserve">Swim Central Club Fee Estimator
</t>
    </r>
    <r>
      <rPr>
        <b/>
        <sz val="20"/>
        <color rgb="FFFF0000"/>
        <rFont val="Calibri"/>
        <family val="2"/>
        <scheme val="minor"/>
      </rPr>
      <t>GST Registered</t>
    </r>
  </si>
  <si>
    <t>Swim Central Volume Discount Estimator</t>
  </si>
  <si>
    <t>Please note, this is an estimate, Swim Central rounding can be ~ 2 cents different</t>
  </si>
  <si>
    <t>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</si>
</sst>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44" fontId="5" fillId="2" borderId="1" xfId="2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13" fillId="5" borderId="0" xfId="0" applyFont="1" applyFill="1" applyBorder="1" applyProtection="1"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horizontal="right" wrapText="1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15" fillId="5" borderId="0" xfId="0" applyFont="1" applyFill="1" applyProtection="1">
      <protection locked="0"/>
    </xf>
    <xf numFmtId="0" fontId="15" fillId="0" borderId="0" xfId="0" applyFont="1" applyProtection="1">
      <protection locked="0"/>
    </xf>
    <xf numFmtId="44" fontId="0" fillId="8" borderId="11" xfId="2" applyFont="1" applyFill="1" applyBorder="1" applyProtection="1">
      <protection locked="0"/>
    </xf>
    <xf numFmtId="9" fontId="0" fillId="9" borderId="12" xfId="3" applyFont="1" applyFill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44" fontId="0" fillId="8" borderId="18" xfId="2" applyFont="1" applyFill="1" applyBorder="1" applyProtection="1">
      <protection locked="0"/>
    </xf>
    <xf numFmtId="0" fontId="0" fillId="0" borderId="2" xfId="0" applyBorder="1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0" fillId="0" borderId="5" xfId="0" applyBorder="1" applyProtection="1"/>
    <xf numFmtId="0" fontId="0" fillId="5" borderId="0" xfId="0" applyFill="1" applyBorder="1" applyProtection="1"/>
    <xf numFmtId="0" fontId="0" fillId="5" borderId="6" xfId="0" applyFill="1" applyBorder="1" applyProtection="1"/>
    <xf numFmtId="0" fontId="15" fillId="0" borderId="5" xfId="0" applyFont="1" applyBorder="1" applyProtection="1"/>
    <xf numFmtId="0" fontId="15" fillId="5" borderId="0" xfId="0" applyFont="1" applyFill="1" applyBorder="1" applyProtection="1"/>
    <xf numFmtId="0" fontId="15" fillId="5" borderId="6" xfId="0" applyFont="1" applyFill="1" applyBorder="1" applyProtection="1"/>
    <xf numFmtId="0" fontId="13" fillId="5" borderId="0" xfId="0" applyFont="1" applyFill="1" applyBorder="1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horizontal="center" vertical="center"/>
    </xf>
    <xf numFmtId="0" fontId="2" fillId="6" borderId="2" xfId="0" applyFont="1" applyFill="1" applyBorder="1" applyProtection="1"/>
    <xf numFmtId="0" fontId="2" fillId="6" borderId="3" xfId="0" applyFont="1" applyFill="1" applyBorder="1" applyProtection="1"/>
    <xf numFmtId="0" fontId="5" fillId="0" borderId="1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center" wrapText="1"/>
    </xf>
    <xf numFmtId="0" fontId="0" fillId="0" borderId="25" xfId="0" applyBorder="1" applyProtection="1"/>
    <xf numFmtId="0" fontId="0" fillId="0" borderId="26" xfId="0" applyBorder="1" applyProtection="1"/>
    <xf numFmtId="0" fontId="2" fillId="7" borderId="7" xfId="0" applyFont="1" applyFill="1" applyBorder="1" applyProtection="1"/>
    <xf numFmtId="0" fontId="2" fillId="7" borderId="8" xfId="0" applyFont="1" applyFill="1" applyBorder="1" applyAlignment="1" applyProtection="1">
      <alignment horizontal="right"/>
    </xf>
    <xf numFmtId="0" fontId="2" fillId="7" borderId="8" xfId="0" applyFont="1" applyFill="1" applyBorder="1" applyAlignment="1" applyProtection="1">
      <alignment horizontal="right" wrapText="1"/>
    </xf>
    <xf numFmtId="0" fontId="2" fillId="7" borderId="9" xfId="0" applyFont="1" applyFill="1" applyBorder="1" applyAlignment="1" applyProtection="1">
      <alignment horizontal="right" wrapText="1"/>
    </xf>
    <xf numFmtId="0" fontId="12" fillId="0" borderId="5" xfId="0" applyFont="1" applyBorder="1" applyProtection="1"/>
    <xf numFmtId="0" fontId="1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2" fillId="0" borderId="13" xfId="0" applyFont="1" applyBorder="1" applyProtection="1"/>
    <xf numFmtId="164" fontId="0" fillId="0" borderId="14" xfId="1" applyNumberFormat="1" applyFont="1" applyBorder="1" applyAlignment="1" applyProtection="1">
      <alignment horizontal="right"/>
    </xf>
    <xf numFmtId="7" fontId="0" fillId="0" borderId="14" xfId="1" applyNumberFormat="1" applyFont="1" applyBorder="1" applyProtection="1"/>
    <xf numFmtId="0" fontId="2" fillId="0" borderId="19" xfId="0" applyFont="1" applyBorder="1" applyProtection="1"/>
    <xf numFmtId="164" fontId="0" fillId="0" borderId="20" xfId="1" applyNumberFormat="1" applyFont="1" applyBorder="1" applyAlignment="1" applyProtection="1">
      <alignment horizontal="right"/>
    </xf>
    <xf numFmtId="7" fontId="0" fillId="0" borderId="20" xfId="1" applyNumberFormat="1" applyFont="1" applyBorder="1" applyProtection="1"/>
    <xf numFmtId="0" fontId="2" fillId="0" borderId="22" xfId="0" applyFont="1" applyBorder="1" applyProtection="1"/>
    <xf numFmtId="164" fontId="0" fillId="0" borderId="23" xfId="1" applyNumberFormat="1" applyFont="1" applyBorder="1" applyAlignment="1" applyProtection="1">
      <alignment horizontal="right"/>
    </xf>
    <xf numFmtId="7" fontId="0" fillId="0" borderId="23" xfId="1" applyNumberFormat="1" applyFont="1" applyBorder="1" applyProtection="1"/>
    <xf numFmtId="164" fontId="0" fillId="0" borderId="26" xfId="1" applyNumberFormat="1" applyFont="1" applyBorder="1" applyAlignment="1" applyProtection="1">
      <alignment horizontal="right"/>
    </xf>
    <xf numFmtId="43" fontId="0" fillId="0" borderId="26" xfId="1" applyFont="1" applyBorder="1" applyProtection="1"/>
    <xf numFmtId="7" fontId="0" fillId="0" borderId="15" xfId="1" applyNumberFormat="1" applyFont="1" applyBorder="1" applyProtection="1"/>
    <xf numFmtId="7" fontId="0" fillId="0" borderId="21" xfId="1" applyNumberFormat="1" applyFont="1" applyBorder="1" applyProtection="1"/>
    <xf numFmtId="7" fontId="0" fillId="0" borderId="24" xfId="1" applyNumberFormat="1" applyFont="1" applyBorder="1" applyProtection="1"/>
    <xf numFmtId="43" fontId="0" fillId="0" borderId="27" xfId="1" applyFont="1" applyBorder="1" applyProtection="1"/>
    <xf numFmtId="164" fontId="0" fillId="0" borderId="0" xfId="1" applyNumberFormat="1" applyFont="1" applyBorder="1" applyAlignment="1" applyProtection="1">
      <alignment horizontal="right"/>
    </xf>
    <xf numFmtId="43" fontId="0" fillId="0" borderId="0" xfId="1" applyFont="1" applyBorder="1" applyProtection="1"/>
    <xf numFmtId="164" fontId="0" fillId="0" borderId="20" xfId="1" applyNumberFormat="1" applyFont="1" applyFill="1" applyBorder="1" applyAlignment="1" applyProtection="1">
      <alignment horizontal="right"/>
    </xf>
    <xf numFmtId="164" fontId="0" fillId="0" borderId="23" xfId="1" applyNumberFormat="1" applyFont="1" applyFill="1" applyBorder="1" applyAlignment="1" applyProtection="1">
      <alignment horizontal="right"/>
    </xf>
    <xf numFmtId="43" fontId="0" fillId="0" borderId="6" xfId="1" applyFont="1" applyBorder="1" applyProtection="1"/>
    <xf numFmtId="0" fontId="0" fillId="0" borderId="6" xfId="0" applyBorder="1" applyProtection="1"/>
    <xf numFmtId="0" fontId="0" fillId="0" borderId="27" xfId="0" applyBorder="1" applyProtection="1"/>
    <xf numFmtId="0" fontId="2" fillId="0" borderId="0" xfId="0" applyFont="1" applyBorder="1" applyProtection="1"/>
    <xf numFmtId="0" fontId="0" fillId="5" borderId="0" xfId="0" applyFill="1" applyProtection="1"/>
    <xf numFmtId="0" fontId="15" fillId="5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4" fontId="5" fillId="0" borderId="1" xfId="2" applyFont="1" applyFill="1" applyBorder="1" applyAlignment="1" applyProtection="1">
      <alignment horizontal="left" vertical="center" wrapText="1"/>
    </xf>
    <xf numFmtId="44" fontId="0" fillId="0" borderId="1" xfId="2" applyFont="1" applyBorder="1" applyAlignment="1" applyProtection="1">
      <alignment horizontal="left" vertical="center"/>
    </xf>
    <xf numFmtId="44" fontId="6" fillId="3" borderId="1" xfId="2" applyFont="1" applyFill="1" applyBorder="1" applyAlignment="1" applyProtection="1">
      <alignment horizontal="left" vertical="center" wrapText="1"/>
    </xf>
    <xf numFmtId="44" fontId="0" fillId="4" borderId="1" xfId="2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44" fontId="22" fillId="0" borderId="1" xfId="2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44" fontId="21" fillId="0" borderId="1" xfId="2" applyFont="1" applyFill="1" applyBorder="1" applyAlignment="1">
      <alignment horizontal="left" vertical="center" wrapText="1"/>
    </xf>
    <xf numFmtId="44" fontId="21" fillId="0" borderId="1" xfId="2" applyFont="1" applyFill="1" applyBorder="1" applyAlignment="1" applyProtection="1">
      <alignment horizontal="left" vertical="center" wrapText="1"/>
    </xf>
    <xf numFmtId="0" fontId="2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 wrapText="1"/>
      <protection hidden="1"/>
    </xf>
    <xf numFmtId="0" fontId="19" fillId="5" borderId="0" xfId="0" applyFont="1" applyFill="1" applyBorder="1" applyAlignment="1" applyProtection="1">
      <alignment horizontal="center" wrapText="1"/>
      <protection hidden="1"/>
    </xf>
    <xf numFmtId="0" fontId="12" fillId="5" borderId="0" xfId="0" applyFont="1" applyFill="1" applyBorder="1" applyAlignment="1" applyProtection="1">
      <alignment horizontal="center" wrapText="1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879632</xdr:colOff>
      <xdr:row>0</xdr:row>
      <xdr:rowOff>307040</xdr:rowOff>
    </xdr:from>
    <xdr:ext cx="2002549" cy="651925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632" y="307040"/>
          <a:ext cx="2002549" cy="651925"/>
        </a:xfrm>
        <a:prstGeom prst="rect">
          <a:avLst/>
        </a:prstGeom>
      </xdr:spPr>
    </xdr:pic>
    <xdr:clientData/>
  </xdr:oneCellAnchor>
  <xdr:oneCellAnchor>
    <xdr:from>
      <xdr:col>8</xdr:col>
      <xdr:colOff>139498</xdr:colOff>
      <xdr:row>0</xdr:row>
      <xdr:rowOff>338978</xdr:rowOff>
    </xdr:from>
    <xdr:ext cx="2330855" cy="651925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4873" y="338978"/>
          <a:ext cx="2330855" cy="651925"/>
        </a:xfrm>
        <a:prstGeom prst="rect">
          <a:avLst/>
        </a:prstGeom>
      </xdr:spPr>
    </xdr:pic>
    <xdr:clientData/>
  </xdr:oneCellAnchor>
  <xdr:twoCellAnchor>
    <xdr:from>
      <xdr:col>2</xdr:col>
      <xdr:colOff>1559719</xdr:colOff>
      <xdr:row>1</xdr:row>
      <xdr:rowOff>511969</xdr:rowOff>
    </xdr:from>
    <xdr:to>
      <xdr:col>3</xdr:col>
      <xdr:colOff>464343</xdr:colOff>
      <xdr:row>1</xdr:row>
      <xdr:rowOff>559594</xdr:rowOff>
    </xdr:to>
    <xdr:cxnSp macro="">
      <xdr:nvCxnSpPr>
        <xdr:cNvPr id="5" name="Curved Connector 4"/>
        <xdr:cNvCxnSpPr/>
      </xdr:nvCxnSpPr>
      <xdr:spPr>
        <a:xfrm>
          <a:off x="3759994" y="1702594"/>
          <a:ext cx="876299" cy="47625"/>
        </a:xfrm>
        <a:prstGeom prst="curvedConnector3">
          <a:avLst>
            <a:gd name="adj1" fmla="val 98649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190503</xdr:colOff>
      <xdr:row>1</xdr:row>
      <xdr:rowOff>119062</xdr:rowOff>
    </xdr:from>
    <xdr:to>
      <xdr:col>1</xdr:col>
      <xdr:colOff>1023938</xdr:colOff>
      <xdr:row>1</xdr:row>
      <xdr:rowOff>523874</xdr:rowOff>
    </xdr:to>
    <xdr:cxnSp macro="">
      <xdr:nvCxnSpPr>
        <xdr:cNvPr id="6" name="Curved Connector 5"/>
        <xdr:cNvCxnSpPr/>
      </xdr:nvCxnSpPr>
      <xdr:spPr>
        <a:xfrm rot="10800000" flipV="1">
          <a:off x="952503" y="1309687"/>
          <a:ext cx="833435" cy="404812"/>
        </a:xfrm>
        <a:prstGeom prst="curvedConnector3">
          <a:avLst>
            <a:gd name="adj1" fmla="val 10285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879632</xdr:colOff>
      <xdr:row>0</xdr:row>
      <xdr:rowOff>307040</xdr:rowOff>
    </xdr:from>
    <xdr:ext cx="2002549" cy="65192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632" y="307040"/>
          <a:ext cx="2002549" cy="651925"/>
        </a:xfrm>
        <a:prstGeom prst="rect">
          <a:avLst/>
        </a:prstGeom>
      </xdr:spPr>
    </xdr:pic>
    <xdr:clientData/>
  </xdr:oneCellAnchor>
  <xdr:oneCellAnchor>
    <xdr:from>
      <xdr:col>8</xdr:col>
      <xdr:colOff>139498</xdr:colOff>
      <xdr:row>0</xdr:row>
      <xdr:rowOff>338978</xdr:rowOff>
    </xdr:from>
    <xdr:ext cx="2330855" cy="65192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198" y="338978"/>
          <a:ext cx="2330855" cy="651925"/>
        </a:xfrm>
        <a:prstGeom prst="rect">
          <a:avLst/>
        </a:prstGeom>
      </xdr:spPr>
    </xdr:pic>
    <xdr:clientData/>
  </xdr:oneCellAnchor>
  <xdr:twoCellAnchor>
    <xdr:from>
      <xdr:col>2</xdr:col>
      <xdr:colOff>1559719</xdr:colOff>
      <xdr:row>1</xdr:row>
      <xdr:rowOff>511969</xdr:rowOff>
    </xdr:from>
    <xdr:to>
      <xdr:col>3</xdr:col>
      <xdr:colOff>464343</xdr:colOff>
      <xdr:row>1</xdr:row>
      <xdr:rowOff>559594</xdr:rowOff>
    </xdr:to>
    <xdr:cxnSp macro="">
      <xdr:nvCxnSpPr>
        <xdr:cNvPr id="7" name="Curved Connector 6"/>
        <xdr:cNvCxnSpPr/>
      </xdr:nvCxnSpPr>
      <xdr:spPr>
        <a:xfrm>
          <a:off x="3762375" y="1702594"/>
          <a:ext cx="881062" cy="47625"/>
        </a:xfrm>
        <a:prstGeom prst="curvedConnector3">
          <a:avLst>
            <a:gd name="adj1" fmla="val 98649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879632</xdr:colOff>
      <xdr:row>0</xdr:row>
      <xdr:rowOff>307040</xdr:rowOff>
    </xdr:from>
    <xdr:ext cx="2002549" cy="651925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632" y="307040"/>
          <a:ext cx="2002549" cy="651925"/>
        </a:xfrm>
        <a:prstGeom prst="rect">
          <a:avLst/>
        </a:prstGeom>
      </xdr:spPr>
    </xdr:pic>
    <xdr:clientData/>
  </xdr:oneCellAnchor>
  <xdr:oneCellAnchor>
    <xdr:from>
      <xdr:col>8</xdr:col>
      <xdr:colOff>139498</xdr:colOff>
      <xdr:row>0</xdr:row>
      <xdr:rowOff>338978</xdr:rowOff>
    </xdr:from>
    <xdr:ext cx="2330855" cy="651925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198" y="338978"/>
          <a:ext cx="2330855" cy="651925"/>
        </a:xfrm>
        <a:prstGeom prst="rect">
          <a:avLst/>
        </a:prstGeom>
      </xdr:spPr>
    </xdr:pic>
    <xdr:clientData/>
  </xdr:oneCellAnchor>
  <xdr:twoCellAnchor>
    <xdr:from>
      <xdr:col>1</xdr:col>
      <xdr:colOff>190503</xdr:colOff>
      <xdr:row>1</xdr:row>
      <xdr:rowOff>119062</xdr:rowOff>
    </xdr:from>
    <xdr:to>
      <xdr:col>1</xdr:col>
      <xdr:colOff>1023938</xdr:colOff>
      <xdr:row>1</xdr:row>
      <xdr:rowOff>523874</xdr:rowOff>
    </xdr:to>
    <xdr:cxnSp macro="">
      <xdr:nvCxnSpPr>
        <xdr:cNvPr id="10" name="Curved Connector 9"/>
        <xdr:cNvCxnSpPr/>
      </xdr:nvCxnSpPr>
      <xdr:spPr>
        <a:xfrm rot="10800000" flipV="1">
          <a:off x="952503" y="1309687"/>
          <a:ext cx="833435" cy="404812"/>
        </a:xfrm>
        <a:prstGeom prst="curvedConnector3">
          <a:avLst>
            <a:gd name="adj1" fmla="val 10285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</xdr:colOff>
      <xdr:row>10</xdr:row>
      <xdr:rowOff>56030</xdr:rowOff>
    </xdr:from>
    <xdr:to>
      <xdr:col>4</xdr:col>
      <xdr:colOff>526676</xdr:colOff>
      <xdr:row>11</xdr:row>
      <xdr:rowOff>40821</xdr:rowOff>
    </xdr:to>
    <xdr:cxnSp macro="">
      <xdr:nvCxnSpPr>
        <xdr:cNvPr id="2" name="Straight Arrow Connector 1"/>
        <xdr:cNvCxnSpPr/>
      </xdr:nvCxnSpPr>
      <xdr:spPr>
        <a:xfrm flipH="1">
          <a:off x="3667127" y="3313580"/>
          <a:ext cx="526674" cy="1848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870107</xdr:colOff>
      <xdr:row>0</xdr:row>
      <xdr:rowOff>649940</xdr:rowOff>
    </xdr:from>
    <xdr:ext cx="2002549" cy="6519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725" y="649940"/>
          <a:ext cx="2002549" cy="651925"/>
        </a:xfrm>
        <a:prstGeom prst="rect">
          <a:avLst/>
        </a:prstGeom>
      </xdr:spPr>
    </xdr:pic>
    <xdr:clientData/>
  </xdr:oneCellAnchor>
  <xdr:twoCellAnchor>
    <xdr:from>
      <xdr:col>14</xdr:col>
      <xdr:colOff>44825</xdr:colOff>
      <xdr:row>9</xdr:row>
      <xdr:rowOff>78442</xdr:rowOff>
    </xdr:from>
    <xdr:to>
      <xdr:col>15</xdr:col>
      <xdr:colOff>268941</xdr:colOff>
      <xdr:row>9</xdr:row>
      <xdr:rowOff>78442</xdr:rowOff>
    </xdr:to>
    <xdr:cxnSp macro="">
      <xdr:nvCxnSpPr>
        <xdr:cNvPr id="4" name="Straight Arrow Connector 3"/>
        <xdr:cNvCxnSpPr/>
      </xdr:nvCxnSpPr>
      <xdr:spPr>
        <a:xfrm flipH="1">
          <a:off x="11008100" y="3135967"/>
          <a:ext cx="110041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67236</xdr:colOff>
      <xdr:row>17</xdr:row>
      <xdr:rowOff>89647</xdr:rowOff>
    </xdr:from>
    <xdr:to>
      <xdr:col>16</xdr:col>
      <xdr:colOff>11205</xdr:colOff>
      <xdr:row>17</xdr:row>
      <xdr:rowOff>89647</xdr:rowOff>
    </xdr:to>
    <xdr:cxnSp macro="">
      <xdr:nvCxnSpPr>
        <xdr:cNvPr id="5" name="Straight Arrow Connector 4"/>
        <xdr:cNvCxnSpPr/>
      </xdr:nvCxnSpPr>
      <xdr:spPr>
        <a:xfrm flipH="1">
          <a:off x="11030511" y="4747372"/>
          <a:ext cx="108696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549073</xdr:colOff>
      <xdr:row>0</xdr:row>
      <xdr:rowOff>672353</xdr:rowOff>
    </xdr:from>
    <xdr:ext cx="2330855" cy="65192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8661" y="672353"/>
          <a:ext cx="2330855" cy="651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1"/>
  <sheetViews>
    <sheetView showGridLines="0" tabSelected="1" zoomScale="90" zoomScaleNormal="90" zoomScalePageLayoutView="70" workbookViewId="0">
      <selection activeCell="D64" activeCellId="6" sqref="D4:D11 D14:D21 D24:D31 D34:D41 D44:D51 D54:D61 D64:D71"/>
    </sheetView>
  </sheetViews>
  <sheetFormatPr defaultRowHeight="15" x14ac:dyDescent="0.25"/>
  <cols>
    <col min="1" max="1" width="11.42578125" style="74" customWidth="1"/>
    <col min="2" max="2" width="21.5703125" style="87" customWidth="1"/>
    <col min="3" max="3" width="27.85546875" style="88" bestFit="1" customWidth="1"/>
    <col min="4" max="4" width="13.7109375" style="74" customWidth="1"/>
    <col min="5" max="5" width="11.7109375" style="91" customWidth="1"/>
    <col min="6" max="6" width="12.140625" style="76" customWidth="1"/>
    <col min="7" max="7" width="11.85546875" style="91" customWidth="1"/>
    <col min="8" max="8" width="15.140625" style="70" customWidth="1"/>
    <col min="9" max="9" width="11.42578125" style="75" hidden="1" customWidth="1"/>
    <col min="10" max="10" width="11.42578125" style="75" customWidth="1"/>
    <col min="11" max="11" width="16.85546875" style="74" customWidth="1"/>
    <col min="12" max="12" width="8" style="74" customWidth="1"/>
    <col min="13" max="16" width="9.140625" style="74"/>
    <col min="17" max="17" width="12.28515625" style="74" customWidth="1"/>
    <col min="18" max="18" width="35" style="74" bestFit="1" customWidth="1"/>
    <col min="19" max="16384" width="9.140625" style="74"/>
  </cols>
  <sheetData>
    <row r="1" spans="2:43" s="27" customFormat="1" ht="93.75" customHeight="1" x14ac:dyDescent="0.25">
      <c r="B1" s="101" t="s">
        <v>54</v>
      </c>
      <c r="C1" s="102"/>
      <c r="D1" s="102"/>
      <c r="E1" s="102"/>
      <c r="F1" s="102"/>
      <c r="G1" s="102"/>
      <c r="H1" s="102"/>
      <c r="I1" s="102"/>
      <c r="J1" s="102"/>
      <c r="K1" s="102"/>
      <c r="L1" s="8"/>
      <c r="M1" s="8"/>
      <c r="N1" s="8"/>
      <c r="O1" s="8"/>
      <c r="P1" s="8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2:43" ht="50.25" customHeight="1" x14ac:dyDescent="0.25">
      <c r="B2" s="99" t="s">
        <v>53</v>
      </c>
      <c r="C2" s="100"/>
      <c r="K2" s="93" t="s">
        <v>57</v>
      </c>
    </row>
    <row r="3" spans="2:43" ht="30" x14ac:dyDescent="0.25">
      <c r="B3" s="98" t="s">
        <v>0</v>
      </c>
      <c r="C3" s="77" t="s">
        <v>1</v>
      </c>
      <c r="D3" s="78" t="s">
        <v>2</v>
      </c>
      <c r="E3" s="94" t="s">
        <v>3</v>
      </c>
      <c r="F3" s="79" t="s">
        <v>4</v>
      </c>
      <c r="G3" s="94" t="s">
        <v>5</v>
      </c>
      <c r="H3" s="80" t="s">
        <v>6</v>
      </c>
      <c r="I3" s="81"/>
      <c r="J3" s="81" t="s">
        <v>58</v>
      </c>
      <c r="K3" s="82" t="s">
        <v>7</v>
      </c>
    </row>
    <row r="4" spans="2:43" x14ac:dyDescent="0.25">
      <c r="B4" s="98"/>
      <c r="C4" s="32" t="s">
        <v>28</v>
      </c>
      <c r="D4" s="1">
        <v>0</v>
      </c>
      <c r="E4" s="96">
        <f>30/1.1</f>
        <v>27.27272727272727</v>
      </c>
      <c r="F4" s="83">
        <f>52/1.1</f>
        <v>47.272727272727266</v>
      </c>
      <c r="G4" s="95">
        <f>10/1.1</f>
        <v>9.0909090909090899</v>
      </c>
      <c r="H4" s="84">
        <f>((E4*1.1)+(F4*1.1)+(G4*1.1))+D4</f>
        <v>92</v>
      </c>
      <c r="I4" s="85"/>
      <c r="J4" s="85">
        <f>((H4+I4)*0.03)</f>
        <v>2.76</v>
      </c>
      <c r="K4" s="86">
        <f>ROUNDDOWN((H4+I4+J4),2)</f>
        <v>94.76</v>
      </c>
    </row>
    <row r="5" spans="2:43" x14ac:dyDescent="0.25">
      <c r="B5" s="98"/>
      <c r="C5" s="32" t="s">
        <v>32</v>
      </c>
      <c r="D5" s="1">
        <v>0</v>
      </c>
      <c r="E5" s="96">
        <f>20/1.1</f>
        <v>18.18181818181818</v>
      </c>
      <c r="F5" s="83">
        <f>37/1.1</f>
        <v>33.636363636363633</v>
      </c>
      <c r="G5" s="95">
        <f>8/1.1</f>
        <v>7.2727272727272725</v>
      </c>
      <c r="H5" s="84">
        <f t="shared" ref="H5:H11" si="0">((E5*1.1)+(F5*1.1)+(G5*1.1))+D5</f>
        <v>65</v>
      </c>
      <c r="I5" s="85"/>
      <c r="J5" s="85">
        <f t="shared" ref="J5:J11" si="1">((H5+I5)*0.03)</f>
        <v>1.95</v>
      </c>
      <c r="K5" s="86">
        <f t="shared" ref="K5:K11" si="2">ROUNDDOWN((H5+I5+J5),2)</f>
        <v>66.95</v>
      </c>
    </row>
    <row r="6" spans="2:43" x14ac:dyDescent="0.25">
      <c r="B6" s="98"/>
      <c r="C6" s="32" t="s">
        <v>35</v>
      </c>
      <c r="D6" s="1">
        <v>0</v>
      </c>
      <c r="E6" s="96">
        <f>20/1.1</f>
        <v>18.18181818181818</v>
      </c>
      <c r="F6" s="83">
        <f>37/1.1</f>
        <v>33.636363636363633</v>
      </c>
      <c r="G6" s="95">
        <f>5/1.1</f>
        <v>4.545454545454545</v>
      </c>
      <c r="H6" s="84">
        <f>((E6*1.1)+(F6*1.1)+(G6*1.1))+D6</f>
        <v>62</v>
      </c>
      <c r="I6" s="85"/>
      <c r="J6" s="85">
        <f t="shared" si="1"/>
        <v>1.8599999999999999</v>
      </c>
      <c r="K6" s="86">
        <f t="shared" si="2"/>
        <v>63.86</v>
      </c>
    </row>
    <row r="7" spans="2:43" x14ac:dyDescent="0.25">
      <c r="B7" s="98"/>
      <c r="C7" s="32" t="s">
        <v>8</v>
      </c>
      <c r="D7" s="1">
        <v>0</v>
      </c>
      <c r="E7" s="96">
        <v>0</v>
      </c>
      <c r="F7" s="83">
        <f>20/1.1</f>
        <v>18.18181818181818</v>
      </c>
      <c r="G7" s="96">
        <v>0</v>
      </c>
      <c r="H7" s="84">
        <f t="shared" si="0"/>
        <v>20</v>
      </c>
      <c r="I7" s="85"/>
      <c r="J7" s="85">
        <f t="shared" si="1"/>
        <v>0.6</v>
      </c>
      <c r="K7" s="86">
        <f t="shared" si="2"/>
        <v>20.6</v>
      </c>
    </row>
    <row r="8" spans="2:43" x14ac:dyDescent="0.25">
      <c r="B8" s="98"/>
      <c r="C8" s="32" t="s">
        <v>9</v>
      </c>
      <c r="D8" s="1">
        <v>0</v>
      </c>
      <c r="E8" s="96">
        <v>0</v>
      </c>
      <c r="F8" s="83">
        <f>20/1.1</f>
        <v>18.18181818181818</v>
      </c>
      <c r="G8" s="96">
        <v>0</v>
      </c>
      <c r="H8" s="84">
        <f t="shared" si="0"/>
        <v>20</v>
      </c>
      <c r="I8" s="85"/>
      <c r="J8" s="85">
        <f t="shared" si="1"/>
        <v>0.6</v>
      </c>
      <c r="K8" s="86">
        <f t="shared" si="2"/>
        <v>20.6</v>
      </c>
    </row>
    <row r="9" spans="2:43" x14ac:dyDescent="0.25">
      <c r="B9" s="98"/>
      <c r="C9" s="32" t="s">
        <v>10</v>
      </c>
      <c r="D9" s="1">
        <v>0</v>
      </c>
      <c r="E9" s="96">
        <v>0</v>
      </c>
      <c r="F9" s="83">
        <v>0</v>
      </c>
      <c r="G9" s="96">
        <v>0</v>
      </c>
      <c r="H9" s="84">
        <f t="shared" si="0"/>
        <v>0</v>
      </c>
      <c r="I9" s="85"/>
      <c r="J9" s="85">
        <f t="shared" si="1"/>
        <v>0</v>
      </c>
      <c r="K9" s="86">
        <f t="shared" si="2"/>
        <v>0</v>
      </c>
    </row>
    <row r="10" spans="2:43" x14ac:dyDescent="0.25">
      <c r="B10" s="98"/>
      <c r="C10" s="32" t="s">
        <v>11</v>
      </c>
      <c r="D10" s="1">
        <v>0</v>
      </c>
      <c r="E10" s="96">
        <v>0</v>
      </c>
      <c r="F10" s="83">
        <v>0</v>
      </c>
      <c r="G10" s="96">
        <v>0</v>
      </c>
      <c r="H10" s="84">
        <f t="shared" si="0"/>
        <v>0</v>
      </c>
      <c r="I10" s="85"/>
      <c r="J10" s="85">
        <f t="shared" si="1"/>
        <v>0</v>
      </c>
      <c r="K10" s="86">
        <f t="shared" si="2"/>
        <v>0</v>
      </c>
    </row>
    <row r="11" spans="2:43" x14ac:dyDescent="0.25">
      <c r="B11" s="98"/>
      <c r="C11" s="32" t="s">
        <v>12</v>
      </c>
      <c r="D11" s="1">
        <v>0</v>
      </c>
      <c r="E11" s="96">
        <v>0</v>
      </c>
      <c r="F11" s="83">
        <v>0</v>
      </c>
      <c r="G11" s="96">
        <v>0</v>
      </c>
      <c r="H11" s="84">
        <f t="shared" si="0"/>
        <v>0</v>
      </c>
      <c r="I11" s="85"/>
      <c r="J11" s="85">
        <f t="shared" si="1"/>
        <v>0</v>
      </c>
      <c r="K11" s="86">
        <f t="shared" si="2"/>
        <v>0</v>
      </c>
    </row>
    <row r="12" spans="2:43" ht="27.75" customHeight="1" x14ac:dyDescent="0.25"/>
    <row r="13" spans="2:43" ht="30" x14ac:dyDescent="0.25">
      <c r="B13" s="103" t="s">
        <v>13</v>
      </c>
      <c r="C13" s="77" t="s">
        <v>1</v>
      </c>
      <c r="D13" s="78" t="s">
        <v>2</v>
      </c>
      <c r="E13" s="94" t="s">
        <v>3</v>
      </c>
      <c r="F13" s="79" t="s">
        <v>4</v>
      </c>
      <c r="G13" s="94" t="s">
        <v>5</v>
      </c>
      <c r="H13" s="80" t="s">
        <v>6</v>
      </c>
      <c r="I13" s="81"/>
      <c r="J13" s="81" t="s">
        <v>58</v>
      </c>
      <c r="K13" s="82" t="s">
        <v>7</v>
      </c>
    </row>
    <row r="14" spans="2:43" x14ac:dyDescent="0.25">
      <c r="B14" s="103"/>
      <c r="C14" s="32" t="s">
        <v>28</v>
      </c>
      <c r="D14" s="1">
        <v>0</v>
      </c>
      <c r="E14" s="96">
        <f>30/1.1</f>
        <v>27.27272727272727</v>
      </c>
      <c r="F14" s="83">
        <f>52/1.1</f>
        <v>47.272727272727266</v>
      </c>
      <c r="G14" s="95">
        <v>14</v>
      </c>
      <c r="H14" s="84">
        <f>((E14*1.1)+(F14*1.1)+(G14))+D14</f>
        <v>96</v>
      </c>
      <c r="I14" s="85"/>
      <c r="J14" s="85">
        <f>((H14+I14)*0.03)</f>
        <v>2.88</v>
      </c>
      <c r="K14" s="86">
        <f>ROUNDDOWN((H14+I14+J14),2)</f>
        <v>98.88</v>
      </c>
    </row>
    <row r="15" spans="2:43" x14ac:dyDescent="0.25">
      <c r="B15" s="103"/>
      <c r="C15" s="32" t="s">
        <v>32</v>
      </c>
      <c r="D15" s="1">
        <v>0</v>
      </c>
      <c r="E15" s="96">
        <f>20/1.1</f>
        <v>18.18181818181818</v>
      </c>
      <c r="F15" s="83">
        <f>37/1.1</f>
        <v>33.636363636363633</v>
      </c>
      <c r="G15" s="95">
        <v>14</v>
      </c>
      <c r="H15" s="84">
        <f t="shared" ref="H15:H21" si="3">((E15*1.1)+(F15*1.1)+(G15))+D15</f>
        <v>71</v>
      </c>
      <c r="I15" s="85"/>
      <c r="J15" s="85">
        <f t="shared" ref="J15:J21" si="4">((H15+I15)*0.03)</f>
        <v>2.13</v>
      </c>
      <c r="K15" s="86">
        <f t="shared" ref="K15:K21" si="5">ROUNDDOWN((H15+I15+J15),2)</f>
        <v>73.13</v>
      </c>
    </row>
    <row r="16" spans="2:43" x14ac:dyDescent="0.25">
      <c r="B16" s="103"/>
      <c r="C16" s="32" t="s">
        <v>35</v>
      </c>
      <c r="D16" s="1">
        <v>0</v>
      </c>
      <c r="E16" s="96">
        <f>20/1.1</f>
        <v>18.18181818181818</v>
      </c>
      <c r="F16" s="83">
        <f>37/1.1</f>
        <v>33.636363636363633</v>
      </c>
      <c r="G16" s="95">
        <v>2</v>
      </c>
      <c r="H16" s="84">
        <f t="shared" si="3"/>
        <v>59</v>
      </c>
      <c r="I16" s="85"/>
      <c r="J16" s="85">
        <f t="shared" si="4"/>
        <v>1.77</v>
      </c>
      <c r="K16" s="86">
        <f t="shared" si="5"/>
        <v>60.77</v>
      </c>
    </row>
    <row r="17" spans="2:11" x14ac:dyDescent="0.25">
      <c r="B17" s="103"/>
      <c r="C17" s="32" t="s">
        <v>8</v>
      </c>
      <c r="D17" s="1">
        <v>0</v>
      </c>
      <c r="E17" s="96">
        <v>0</v>
      </c>
      <c r="F17" s="83">
        <f>20/1.1</f>
        <v>18.18181818181818</v>
      </c>
      <c r="G17" s="95">
        <v>14</v>
      </c>
      <c r="H17" s="84">
        <f t="shared" si="3"/>
        <v>34</v>
      </c>
      <c r="I17" s="85"/>
      <c r="J17" s="85">
        <f t="shared" si="4"/>
        <v>1.02</v>
      </c>
      <c r="K17" s="86">
        <f t="shared" si="5"/>
        <v>35.020000000000003</v>
      </c>
    </row>
    <row r="18" spans="2:11" x14ac:dyDescent="0.25">
      <c r="B18" s="103"/>
      <c r="C18" s="32" t="s">
        <v>9</v>
      </c>
      <c r="D18" s="1">
        <v>0</v>
      </c>
      <c r="E18" s="96">
        <v>0</v>
      </c>
      <c r="F18" s="83">
        <f>20/1.1</f>
        <v>18.18181818181818</v>
      </c>
      <c r="G18" s="95">
        <v>14</v>
      </c>
      <c r="H18" s="84">
        <f t="shared" si="3"/>
        <v>34</v>
      </c>
      <c r="I18" s="85"/>
      <c r="J18" s="85">
        <f t="shared" si="4"/>
        <v>1.02</v>
      </c>
      <c r="K18" s="86">
        <f t="shared" si="5"/>
        <v>35.020000000000003</v>
      </c>
    </row>
    <row r="19" spans="2:11" x14ac:dyDescent="0.25">
      <c r="B19" s="103"/>
      <c r="C19" s="32" t="s">
        <v>10</v>
      </c>
      <c r="D19" s="1">
        <v>0</v>
      </c>
      <c r="E19" s="96">
        <v>0</v>
      </c>
      <c r="F19" s="83">
        <v>0</v>
      </c>
      <c r="G19" s="96">
        <v>0</v>
      </c>
      <c r="H19" s="84">
        <f t="shared" si="3"/>
        <v>0</v>
      </c>
      <c r="I19" s="85"/>
      <c r="J19" s="85">
        <f t="shared" si="4"/>
        <v>0</v>
      </c>
      <c r="K19" s="86">
        <f t="shared" si="5"/>
        <v>0</v>
      </c>
    </row>
    <row r="20" spans="2:11" x14ac:dyDescent="0.25">
      <c r="B20" s="103"/>
      <c r="C20" s="32" t="s">
        <v>11</v>
      </c>
      <c r="D20" s="1">
        <v>0</v>
      </c>
      <c r="E20" s="96">
        <v>0</v>
      </c>
      <c r="F20" s="83">
        <v>0</v>
      </c>
      <c r="G20" s="96">
        <v>0</v>
      </c>
      <c r="H20" s="84">
        <f t="shared" si="3"/>
        <v>0</v>
      </c>
      <c r="I20" s="85"/>
      <c r="J20" s="85">
        <f t="shared" si="4"/>
        <v>0</v>
      </c>
      <c r="K20" s="86">
        <f t="shared" si="5"/>
        <v>0</v>
      </c>
    </row>
    <row r="21" spans="2:11" x14ac:dyDescent="0.25">
      <c r="B21" s="103"/>
      <c r="C21" s="32" t="s">
        <v>12</v>
      </c>
      <c r="D21" s="1">
        <v>0</v>
      </c>
      <c r="E21" s="96">
        <v>0</v>
      </c>
      <c r="F21" s="83">
        <v>0</v>
      </c>
      <c r="G21" s="96">
        <v>0</v>
      </c>
      <c r="H21" s="84">
        <f t="shared" si="3"/>
        <v>0</v>
      </c>
      <c r="I21" s="85"/>
      <c r="J21" s="85">
        <f t="shared" si="4"/>
        <v>0</v>
      </c>
      <c r="K21" s="86">
        <f t="shared" si="5"/>
        <v>0</v>
      </c>
    </row>
    <row r="22" spans="2:11" ht="27.75" customHeight="1" x14ac:dyDescent="0.25"/>
    <row r="23" spans="2:11" ht="30" x14ac:dyDescent="0.25">
      <c r="B23" s="98" t="s">
        <v>14</v>
      </c>
      <c r="C23" s="77" t="s">
        <v>1</v>
      </c>
      <c r="D23" s="78" t="s">
        <v>2</v>
      </c>
      <c r="E23" s="94" t="s">
        <v>3</v>
      </c>
      <c r="F23" s="79" t="s">
        <v>4</v>
      </c>
      <c r="G23" s="94" t="s">
        <v>5</v>
      </c>
      <c r="H23" s="80" t="s">
        <v>6</v>
      </c>
      <c r="I23" s="81"/>
      <c r="J23" s="81" t="s">
        <v>58</v>
      </c>
      <c r="K23" s="82" t="s">
        <v>7</v>
      </c>
    </row>
    <row r="24" spans="2:11" x14ac:dyDescent="0.25">
      <c r="B24" s="98"/>
      <c r="C24" s="32" t="s">
        <v>28</v>
      </c>
      <c r="D24" s="1">
        <v>0</v>
      </c>
      <c r="E24" s="96">
        <f>30/1.1</f>
        <v>27.27272727272727</v>
      </c>
      <c r="F24" s="83">
        <f>52/1.1</f>
        <v>47.272727272727266</v>
      </c>
      <c r="G24" s="95">
        <v>10</v>
      </c>
      <c r="H24" s="84">
        <f>((E24*1.1)+(F24*1.1)+(G24))+D24</f>
        <v>92</v>
      </c>
      <c r="I24" s="85"/>
      <c r="J24" s="85">
        <f>((H24+I24)*0.03)</f>
        <v>2.76</v>
      </c>
      <c r="K24" s="86">
        <f>ROUNDDOWN((H24+I24+J24),2)</f>
        <v>94.76</v>
      </c>
    </row>
    <row r="25" spans="2:11" x14ac:dyDescent="0.25">
      <c r="B25" s="98"/>
      <c r="C25" s="32" t="s">
        <v>32</v>
      </c>
      <c r="D25" s="1">
        <v>0</v>
      </c>
      <c r="E25" s="96">
        <f>20/1.1</f>
        <v>18.18181818181818</v>
      </c>
      <c r="F25" s="83">
        <f>37/1.1</f>
        <v>33.636363636363633</v>
      </c>
      <c r="G25" s="95">
        <v>10</v>
      </c>
      <c r="H25" s="84">
        <f t="shared" ref="H25:H31" si="6">((E25*1.1)+(F25*1.1)+(G25))+D25</f>
        <v>67</v>
      </c>
      <c r="I25" s="85"/>
      <c r="J25" s="85">
        <f t="shared" ref="J25:J31" si="7">((H25+I25)*0.03)</f>
        <v>2.0099999999999998</v>
      </c>
      <c r="K25" s="86">
        <f t="shared" ref="K25:K31" si="8">ROUNDDOWN((H25+I25+J25),2)</f>
        <v>69.010000000000005</v>
      </c>
    </row>
    <row r="26" spans="2:11" x14ac:dyDescent="0.25">
      <c r="B26" s="98"/>
      <c r="C26" s="32" t="s">
        <v>35</v>
      </c>
      <c r="D26" s="1">
        <v>0</v>
      </c>
      <c r="E26" s="96">
        <f>20/1.1</f>
        <v>18.18181818181818</v>
      </c>
      <c r="F26" s="83">
        <f>37/1.1</f>
        <v>33.636363636363633</v>
      </c>
      <c r="G26" s="95">
        <v>7</v>
      </c>
      <c r="H26" s="84">
        <f t="shared" si="6"/>
        <v>64</v>
      </c>
      <c r="I26" s="85"/>
      <c r="J26" s="85">
        <f t="shared" si="7"/>
        <v>1.92</v>
      </c>
      <c r="K26" s="86">
        <f t="shared" si="8"/>
        <v>65.92</v>
      </c>
    </row>
    <row r="27" spans="2:11" x14ac:dyDescent="0.25">
      <c r="B27" s="98"/>
      <c r="C27" s="32" t="s">
        <v>8</v>
      </c>
      <c r="D27" s="1">
        <v>0</v>
      </c>
      <c r="E27" s="96">
        <v>0</v>
      </c>
      <c r="F27" s="83">
        <f>20/1.1</f>
        <v>18.18181818181818</v>
      </c>
      <c r="G27" s="96">
        <v>0</v>
      </c>
      <c r="H27" s="84">
        <f t="shared" si="6"/>
        <v>20</v>
      </c>
      <c r="I27" s="85"/>
      <c r="J27" s="85">
        <f t="shared" si="7"/>
        <v>0.6</v>
      </c>
      <c r="K27" s="86">
        <f t="shared" si="8"/>
        <v>20.6</v>
      </c>
    </row>
    <row r="28" spans="2:11" x14ac:dyDescent="0.25">
      <c r="B28" s="98"/>
      <c r="C28" s="32" t="s">
        <v>9</v>
      </c>
      <c r="D28" s="1">
        <v>0</v>
      </c>
      <c r="E28" s="96">
        <v>0</v>
      </c>
      <c r="F28" s="83">
        <f>20/1.1</f>
        <v>18.18181818181818</v>
      </c>
      <c r="G28" s="96">
        <v>0</v>
      </c>
      <c r="H28" s="84">
        <f t="shared" si="6"/>
        <v>20</v>
      </c>
      <c r="I28" s="85"/>
      <c r="J28" s="85">
        <f t="shared" si="7"/>
        <v>0.6</v>
      </c>
      <c r="K28" s="86">
        <f t="shared" si="8"/>
        <v>20.6</v>
      </c>
    </row>
    <row r="29" spans="2:11" x14ac:dyDescent="0.25">
      <c r="B29" s="98"/>
      <c r="C29" s="32" t="s">
        <v>10</v>
      </c>
      <c r="D29" s="1">
        <v>0</v>
      </c>
      <c r="E29" s="96">
        <v>0</v>
      </c>
      <c r="F29" s="83">
        <v>0</v>
      </c>
      <c r="G29" s="96">
        <v>0</v>
      </c>
      <c r="H29" s="84">
        <f t="shared" si="6"/>
        <v>0</v>
      </c>
      <c r="I29" s="85"/>
      <c r="J29" s="85">
        <f t="shared" si="7"/>
        <v>0</v>
      </c>
      <c r="K29" s="86">
        <f t="shared" si="8"/>
        <v>0</v>
      </c>
    </row>
    <row r="30" spans="2:11" x14ac:dyDescent="0.25">
      <c r="B30" s="98"/>
      <c r="C30" s="32" t="s">
        <v>11</v>
      </c>
      <c r="D30" s="1">
        <v>0</v>
      </c>
      <c r="E30" s="96">
        <v>0</v>
      </c>
      <c r="F30" s="83">
        <v>0</v>
      </c>
      <c r="G30" s="96">
        <v>0</v>
      </c>
      <c r="H30" s="84">
        <f t="shared" si="6"/>
        <v>0</v>
      </c>
      <c r="I30" s="85"/>
      <c r="J30" s="85">
        <f t="shared" si="7"/>
        <v>0</v>
      </c>
      <c r="K30" s="86">
        <f t="shared" si="8"/>
        <v>0</v>
      </c>
    </row>
    <row r="31" spans="2:11" x14ac:dyDescent="0.25">
      <c r="B31" s="98"/>
      <c r="C31" s="32" t="s">
        <v>12</v>
      </c>
      <c r="D31" s="1">
        <v>0</v>
      </c>
      <c r="E31" s="96">
        <v>0</v>
      </c>
      <c r="F31" s="83">
        <v>0</v>
      </c>
      <c r="G31" s="96">
        <v>0</v>
      </c>
      <c r="H31" s="84">
        <f t="shared" si="6"/>
        <v>0</v>
      </c>
      <c r="I31" s="85"/>
      <c r="J31" s="85">
        <f t="shared" si="7"/>
        <v>0</v>
      </c>
      <c r="K31" s="86">
        <f t="shared" si="8"/>
        <v>0</v>
      </c>
    </row>
    <row r="32" spans="2:11" ht="27.75" customHeight="1" x14ac:dyDescent="0.25">
      <c r="B32" s="90"/>
    </row>
    <row r="33" spans="2:11" ht="30" x14ac:dyDescent="0.25">
      <c r="B33" s="98" t="s">
        <v>15</v>
      </c>
      <c r="C33" s="80" t="s">
        <v>1</v>
      </c>
      <c r="D33" s="78" t="s">
        <v>2</v>
      </c>
      <c r="E33" s="94" t="s">
        <v>3</v>
      </c>
      <c r="F33" s="79" t="s">
        <v>4</v>
      </c>
      <c r="G33" s="94" t="s">
        <v>5</v>
      </c>
      <c r="H33" s="80" t="s">
        <v>6</v>
      </c>
      <c r="I33" s="81"/>
      <c r="J33" s="81" t="s">
        <v>58</v>
      </c>
      <c r="K33" s="82" t="s">
        <v>7</v>
      </c>
    </row>
    <row r="34" spans="2:11" ht="15" customHeight="1" x14ac:dyDescent="0.25">
      <c r="B34" s="98"/>
      <c r="C34" s="32" t="s">
        <v>28</v>
      </c>
      <c r="D34" s="1">
        <v>0</v>
      </c>
      <c r="E34" s="96">
        <f>30/1.1</f>
        <v>27.27272727272727</v>
      </c>
      <c r="F34" s="83">
        <f>52/1.1</f>
        <v>47.272727272727266</v>
      </c>
      <c r="G34" s="95">
        <v>19</v>
      </c>
      <c r="H34" s="84">
        <f>((E34*1.1)+(F34*1.1)+(G34))+D34</f>
        <v>101</v>
      </c>
      <c r="I34" s="85"/>
      <c r="J34" s="85">
        <f>((H34+I34)*0.03)</f>
        <v>3.03</v>
      </c>
      <c r="K34" s="86">
        <f>ROUNDDOWN((H34+I34+J34),2)</f>
        <v>104.03</v>
      </c>
    </row>
    <row r="35" spans="2:11" x14ac:dyDescent="0.25">
      <c r="B35" s="98"/>
      <c r="C35" s="32" t="s">
        <v>32</v>
      </c>
      <c r="D35" s="1">
        <v>0</v>
      </c>
      <c r="E35" s="96">
        <f>20/1.1</f>
        <v>18.18181818181818</v>
      </c>
      <c r="F35" s="83">
        <f>37/1.1</f>
        <v>33.636363636363633</v>
      </c>
      <c r="G35" s="95">
        <v>15</v>
      </c>
      <c r="H35" s="84">
        <f t="shared" ref="H35:H41" si="9">((E35*1.1)+(F35*1.1)+(G35))+D35</f>
        <v>72</v>
      </c>
      <c r="I35" s="85"/>
      <c r="J35" s="85">
        <f t="shared" ref="J35:J41" si="10">((H35+I35)*0.03)</f>
        <v>2.16</v>
      </c>
      <c r="K35" s="86">
        <f t="shared" ref="K35:K41" si="11">ROUNDDOWN((H35+I35+J35),2)</f>
        <v>74.16</v>
      </c>
    </row>
    <row r="36" spans="2:11" x14ac:dyDescent="0.25">
      <c r="B36" s="98"/>
      <c r="C36" s="32" t="s">
        <v>35</v>
      </c>
      <c r="D36" s="1">
        <v>0</v>
      </c>
      <c r="E36" s="96">
        <f>20/1.1</f>
        <v>18.18181818181818</v>
      </c>
      <c r="F36" s="83">
        <f>37/1.1</f>
        <v>33.636363636363633</v>
      </c>
      <c r="G36" s="95">
        <v>12</v>
      </c>
      <c r="H36" s="84">
        <f t="shared" si="9"/>
        <v>69</v>
      </c>
      <c r="I36" s="85"/>
      <c r="J36" s="85">
        <f t="shared" si="10"/>
        <v>2.0699999999999998</v>
      </c>
      <c r="K36" s="86">
        <f t="shared" si="11"/>
        <v>71.069999999999993</v>
      </c>
    </row>
    <row r="37" spans="2:11" x14ac:dyDescent="0.25">
      <c r="B37" s="98"/>
      <c r="C37" s="32" t="s">
        <v>8</v>
      </c>
      <c r="D37" s="1">
        <v>0</v>
      </c>
      <c r="E37" s="96">
        <v>0</v>
      </c>
      <c r="F37" s="83">
        <f>20/1.1</f>
        <v>18.18181818181818</v>
      </c>
      <c r="G37" s="96">
        <v>0</v>
      </c>
      <c r="H37" s="84">
        <f t="shared" si="9"/>
        <v>20</v>
      </c>
      <c r="I37" s="85"/>
      <c r="J37" s="85">
        <f t="shared" si="10"/>
        <v>0.6</v>
      </c>
      <c r="K37" s="86">
        <f t="shared" si="11"/>
        <v>20.6</v>
      </c>
    </row>
    <row r="38" spans="2:11" x14ac:dyDescent="0.25">
      <c r="B38" s="98"/>
      <c r="C38" s="32" t="s">
        <v>9</v>
      </c>
      <c r="D38" s="1">
        <v>0</v>
      </c>
      <c r="E38" s="96">
        <v>0</v>
      </c>
      <c r="F38" s="83">
        <f>20/1.1</f>
        <v>18.18181818181818</v>
      </c>
      <c r="G38" s="96">
        <v>0</v>
      </c>
      <c r="H38" s="84">
        <f t="shared" si="9"/>
        <v>20</v>
      </c>
      <c r="I38" s="85"/>
      <c r="J38" s="85">
        <f t="shared" si="10"/>
        <v>0.6</v>
      </c>
      <c r="K38" s="86">
        <f t="shared" si="11"/>
        <v>20.6</v>
      </c>
    </row>
    <row r="39" spans="2:11" x14ac:dyDescent="0.25">
      <c r="B39" s="98"/>
      <c r="C39" s="32" t="s">
        <v>10</v>
      </c>
      <c r="D39" s="1">
        <v>0</v>
      </c>
      <c r="E39" s="96">
        <v>0</v>
      </c>
      <c r="F39" s="83">
        <v>0</v>
      </c>
      <c r="G39" s="96">
        <v>0</v>
      </c>
      <c r="H39" s="84">
        <f t="shared" si="9"/>
        <v>0</v>
      </c>
      <c r="I39" s="85"/>
      <c r="J39" s="85">
        <f t="shared" si="10"/>
        <v>0</v>
      </c>
      <c r="K39" s="86">
        <f t="shared" si="11"/>
        <v>0</v>
      </c>
    </row>
    <row r="40" spans="2:11" x14ac:dyDescent="0.25">
      <c r="B40" s="98"/>
      <c r="C40" s="32" t="s">
        <v>11</v>
      </c>
      <c r="D40" s="1">
        <v>0</v>
      </c>
      <c r="E40" s="96">
        <v>0</v>
      </c>
      <c r="F40" s="83">
        <v>0</v>
      </c>
      <c r="G40" s="96">
        <v>0</v>
      </c>
      <c r="H40" s="84">
        <f t="shared" si="9"/>
        <v>0</v>
      </c>
      <c r="I40" s="85"/>
      <c r="J40" s="85">
        <f t="shared" si="10"/>
        <v>0</v>
      </c>
      <c r="K40" s="86">
        <f t="shared" si="11"/>
        <v>0</v>
      </c>
    </row>
    <row r="41" spans="2:11" x14ac:dyDescent="0.25">
      <c r="B41" s="98"/>
      <c r="C41" s="32" t="s">
        <v>12</v>
      </c>
      <c r="D41" s="1">
        <v>0</v>
      </c>
      <c r="E41" s="96">
        <v>0</v>
      </c>
      <c r="F41" s="83">
        <v>0</v>
      </c>
      <c r="G41" s="96"/>
      <c r="H41" s="84">
        <f t="shared" si="9"/>
        <v>0</v>
      </c>
      <c r="I41" s="85"/>
      <c r="J41" s="85">
        <f t="shared" si="10"/>
        <v>0</v>
      </c>
      <c r="K41" s="86">
        <f t="shared" si="11"/>
        <v>0</v>
      </c>
    </row>
    <row r="42" spans="2:11" ht="27.75" customHeight="1" x14ac:dyDescent="0.25">
      <c r="B42" s="90"/>
      <c r="C42" s="74"/>
    </row>
    <row r="43" spans="2:11" ht="30" x14ac:dyDescent="0.25">
      <c r="B43" s="98" t="s">
        <v>16</v>
      </c>
      <c r="C43" s="80" t="s">
        <v>1</v>
      </c>
      <c r="D43" s="78" t="s">
        <v>2</v>
      </c>
      <c r="E43" s="94" t="s">
        <v>3</v>
      </c>
      <c r="F43" s="79" t="s">
        <v>4</v>
      </c>
      <c r="G43" s="94" t="s">
        <v>5</v>
      </c>
      <c r="H43" s="80" t="s">
        <v>6</v>
      </c>
      <c r="I43" s="81"/>
      <c r="J43" s="81" t="s">
        <v>58</v>
      </c>
      <c r="K43" s="82" t="s">
        <v>7</v>
      </c>
    </row>
    <row r="44" spans="2:11" ht="15" customHeight="1" x14ac:dyDescent="0.25">
      <c r="B44" s="98"/>
      <c r="C44" s="32" t="s">
        <v>28</v>
      </c>
      <c r="D44" s="1">
        <v>0</v>
      </c>
      <c r="E44" s="96">
        <f>30/1.1</f>
        <v>27.27272727272727</v>
      </c>
      <c r="F44" s="83">
        <f>52/1.1</f>
        <v>47.272727272727266</v>
      </c>
      <c r="G44" s="95">
        <v>15</v>
      </c>
      <c r="H44" s="84">
        <f>((E44*1.1)+(F44*1.1)+(G44))+D44</f>
        <v>97</v>
      </c>
      <c r="I44" s="85"/>
      <c r="J44" s="85">
        <f>((H44+I44)*0.03)</f>
        <v>2.9099999999999997</v>
      </c>
      <c r="K44" s="86">
        <f>ROUNDDOWN((H44+I44+J44),2)</f>
        <v>99.91</v>
      </c>
    </row>
    <row r="45" spans="2:11" ht="15" customHeight="1" x14ac:dyDescent="0.25">
      <c r="B45" s="98"/>
      <c r="C45" s="32" t="s">
        <v>32</v>
      </c>
      <c r="D45" s="1">
        <v>0</v>
      </c>
      <c r="E45" s="96">
        <f>20/1.1</f>
        <v>18.18181818181818</v>
      </c>
      <c r="F45" s="83">
        <f>37/1.1</f>
        <v>33.636363636363633</v>
      </c>
      <c r="G45" s="95">
        <v>10</v>
      </c>
      <c r="H45" s="84">
        <f t="shared" ref="H45:H51" si="12">((E45*1.1)+(F45*1.1)+(G45))+D45</f>
        <v>67</v>
      </c>
      <c r="I45" s="85"/>
      <c r="J45" s="85">
        <f t="shared" ref="J45:J51" si="13">((H45+I45)*0.03)</f>
        <v>2.0099999999999998</v>
      </c>
      <c r="K45" s="86">
        <f t="shared" ref="K45:K51" si="14">ROUNDDOWN((H45+I45+J45),2)</f>
        <v>69.010000000000005</v>
      </c>
    </row>
    <row r="46" spans="2:11" ht="15" customHeight="1" x14ac:dyDescent="0.25">
      <c r="B46" s="98"/>
      <c r="C46" s="32" t="s">
        <v>35</v>
      </c>
      <c r="D46" s="1">
        <v>0</v>
      </c>
      <c r="E46" s="96">
        <f>20/1.1</f>
        <v>18.18181818181818</v>
      </c>
      <c r="F46" s="83">
        <f>37/1.1</f>
        <v>33.636363636363633</v>
      </c>
      <c r="G46" s="95">
        <v>5</v>
      </c>
      <c r="H46" s="84">
        <f t="shared" si="12"/>
        <v>62</v>
      </c>
      <c r="I46" s="85"/>
      <c r="J46" s="85">
        <f t="shared" si="13"/>
        <v>1.8599999999999999</v>
      </c>
      <c r="K46" s="86">
        <f t="shared" si="14"/>
        <v>63.86</v>
      </c>
    </row>
    <row r="47" spans="2:11" ht="15" customHeight="1" x14ac:dyDescent="0.25">
      <c r="B47" s="98"/>
      <c r="C47" s="32" t="s">
        <v>8</v>
      </c>
      <c r="D47" s="1">
        <v>0</v>
      </c>
      <c r="E47" s="96">
        <v>0</v>
      </c>
      <c r="F47" s="83">
        <f>20/1.1</f>
        <v>18.18181818181818</v>
      </c>
      <c r="G47" s="96">
        <v>0</v>
      </c>
      <c r="H47" s="84">
        <f t="shared" si="12"/>
        <v>20</v>
      </c>
      <c r="I47" s="85"/>
      <c r="J47" s="85">
        <f t="shared" si="13"/>
        <v>0.6</v>
      </c>
      <c r="K47" s="86">
        <f t="shared" si="14"/>
        <v>20.6</v>
      </c>
    </row>
    <row r="48" spans="2:11" ht="15" customHeight="1" x14ac:dyDescent="0.25">
      <c r="B48" s="98"/>
      <c r="C48" s="32" t="s">
        <v>9</v>
      </c>
      <c r="D48" s="1">
        <v>0</v>
      </c>
      <c r="E48" s="96">
        <v>0</v>
      </c>
      <c r="F48" s="83">
        <f>20/1.1</f>
        <v>18.18181818181818</v>
      </c>
      <c r="G48" s="96">
        <v>0</v>
      </c>
      <c r="H48" s="84">
        <f t="shared" si="12"/>
        <v>20</v>
      </c>
      <c r="I48" s="85"/>
      <c r="J48" s="85">
        <f t="shared" si="13"/>
        <v>0.6</v>
      </c>
      <c r="K48" s="86">
        <f t="shared" si="14"/>
        <v>20.6</v>
      </c>
    </row>
    <row r="49" spans="2:11" ht="15" customHeight="1" x14ac:dyDescent="0.25">
      <c r="B49" s="98"/>
      <c r="C49" s="32" t="s">
        <v>10</v>
      </c>
      <c r="D49" s="1">
        <v>0</v>
      </c>
      <c r="E49" s="96">
        <v>0</v>
      </c>
      <c r="F49" s="83">
        <v>0</v>
      </c>
      <c r="G49" s="96">
        <v>0</v>
      </c>
      <c r="H49" s="84">
        <f t="shared" si="12"/>
        <v>0</v>
      </c>
      <c r="I49" s="85"/>
      <c r="J49" s="85">
        <f t="shared" si="13"/>
        <v>0</v>
      </c>
      <c r="K49" s="86">
        <f t="shared" si="14"/>
        <v>0</v>
      </c>
    </row>
    <row r="50" spans="2:11" ht="15" customHeight="1" x14ac:dyDescent="0.25">
      <c r="B50" s="98"/>
      <c r="C50" s="32" t="s">
        <v>11</v>
      </c>
      <c r="D50" s="1">
        <v>0</v>
      </c>
      <c r="E50" s="96">
        <v>0</v>
      </c>
      <c r="F50" s="83">
        <v>0</v>
      </c>
      <c r="G50" s="96">
        <v>0</v>
      </c>
      <c r="H50" s="84">
        <f t="shared" si="12"/>
        <v>0</v>
      </c>
      <c r="I50" s="85"/>
      <c r="J50" s="85">
        <f t="shared" si="13"/>
        <v>0</v>
      </c>
      <c r="K50" s="86">
        <f t="shared" si="14"/>
        <v>0</v>
      </c>
    </row>
    <row r="51" spans="2:11" ht="15" customHeight="1" x14ac:dyDescent="0.25">
      <c r="B51" s="98"/>
      <c r="C51" s="32" t="s">
        <v>12</v>
      </c>
      <c r="D51" s="1">
        <v>0</v>
      </c>
      <c r="E51" s="96">
        <v>0</v>
      </c>
      <c r="F51" s="83">
        <v>0</v>
      </c>
      <c r="G51" s="96">
        <v>0</v>
      </c>
      <c r="H51" s="84">
        <f t="shared" si="12"/>
        <v>0</v>
      </c>
      <c r="I51" s="85"/>
      <c r="J51" s="85">
        <f t="shared" si="13"/>
        <v>0</v>
      </c>
      <c r="K51" s="86">
        <f t="shared" si="14"/>
        <v>0</v>
      </c>
    </row>
    <row r="52" spans="2:11" ht="27.75" customHeight="1" x14ac:dyDescent="0.25">
      <c r="B52" s="90"/>
    </row>
    <row r="53" spans="2:11" ht="30" x14ac:dyDescent="0.25">
      <c r="B53" s="98" t="s">
        <v>17</v>
      </c>
      <c r="C53" s="80" t="s">
        <v>1</v>
      </c>
      <c r="D53" s="78" t="s">
        <v>2</v>
      </c>
      <c r="E53" s="94" t="s">
        <v>3</v>
      </c>
      <c r="F53" s="79" t="s">
        <v>4</v>
      </c>
      <c r="G53" s="94" t="s">
        <v>5</v>
      </c>
      <c r="H53" s="80" t="s">
        <v>6</v>
      </c>
      <c r="I53" s="81"/>
      <c r="J53" s="81" t="s">
        <v>58</v>
      </c>
      <c r="K53" s="82" t="s">
        <v>7</v>
      </c>
    </row>
    <row r="54" spans="2:11" ht="15" customHeight="1" x14ac:dyDescent="0.25">
      <c r="B54" s="98"/>
      <c r="C54" s="32" t="s">
        <v>28</v>
      </c>
      <c r="D54" s="1">
        <v>0</v>
      </c>
      <c r="E54" s="96">
        <f>30/1.1</f>
        <v>27.27272727272727</v>
      </c>
      <c r="F54" s="83">
        <f>52/1.1</f>
        <v>47.272727272727266</v>
      </c>
      <c r="G54" s="95">
        <v>10</v>
      </c>
      <c r="H54" s="84">
        <f>((E54*1.1)+(F54*1.1)+(G54))+D54</f>
        <v>92</v>
      </c>
      <c r="I54" s="85"/>
      <c r="J54" s="85">
        <f>((H54+I54)*0.03)</f>
        <v>2.76</v>
      </c>
      <c r="K54" s="86">
        <f>ROUNDDOWN((H54+I54+J54),2)</f>
        <v>94.76</v>
      </c>
    </row>
    <row r="55" spans="2:11" ht="15" customHeight="1" x14ac:dyDescent="0.25">
      <c r="B55" s="98"/>
      <c r="C55" s="32" t="s">
        <v>32</v>
      </c>
      <c r="D55" s="1">
        <v>0</v>
      </c>
      <c r="E55" s="96">
        <f>20/1.1</f>
        <v>18.18181818181818</v>
      </c>
      <c r="F55" s="83">
        <f>37/1.1</f>
        <v>33.636363636363633</v>
      </c>
      <c r="G55" s="95">
        <v>10</v>
      </c>
      <c r="H55" s="84">
        <f t="shared" ref="H55:H61" si="15">((E55*1.1)+(F55*1.1)+(G55))+D55</f>
        <v>67</v>
      </c>
      <c r="I55" s="85"/>
      <c r="J55" s="85">
        <f t="shared" ref="J55:J61" si="16">((H55+I55)*0.03)</f>
        <v>2.0099999999999998</v>
      </c>
      <c r="K55" s="86">
        <f t="shared" ref="K55:K61" si="17">ROUNDDOWN((H55+I55+J55),2)</f>
        <v>69.010000000000005</v>
      </c>
    </row>
    <row r="56" spans="2:11" ht="15" customHeight="1" x14ac:dyDescent="0.25">
      <c r="B56" s="98"/>
      <c r="C56" s="32" t="s">
        <v>35</v>
      </c>
      <c r="D56" s="1">
        <v>0</v>
      </c>
      <c r="E56" s="96">
        <f>20/1.1</f>
        <v>18.18181818181818</v>
      </c>
      <c r="F56" s="83">
        <f>37/1.1</f>
        <v>33.636363636363633</v>
      </c>
      <c r="G56" s="95">
        <v>8</v>
      </c>
      <c r="H56" s="84">
        <f t="shared" si="15"/>
        <v>65</v>
      </c>
      <c r="I56" s="85"/>
      <c r="J56" s="85">
        <f t="shared" si="16"/>
        <v>1.95</v>
      </c>
      <c r="K56" s="86">
        <f t="shared" si="17"/>
        <v>66.95</v>
      </c>
    </row>
    <row r="57" spans="2:11" ht="15" customHeight="1" x14ac:dyDescent="0.25">
      <c r="B57" s="98"/>
      <c r="C57" s="32" t="s">
        <v>8</v>
      </c>
      <c r="D57" s="1">
        <v>0</v>
      </c>
      <c r="E57" s="96">
        <v>0</v>
      </c>
      <c r="F57" s="83">
        <f>20/1.1</f>
        <v>18.18181818181818</v>
      </c>
      <c r="G57" s="96">
        <v>0</v>
      </c>
      <c r="H57" s="84">
        <f t="shared" si="15"/>
        <v>20</v>
      </c>
      <c r="I57" s="85"/>
      <c r="J57" s="85">
        <f t="shared" si="16"/>
        <v>0.6</v>
      </c>
      <c r="K57" s="86">
        <f t="shared" si="17"/>
        <v>20.6</v>
      </c>
    </row>
    <row r="58" spans="2:11" ht="15" customHeight="1" x14ac:dyDescent="0.25">
      <c r="B58" s="98"/>
      <c r="C58" s="32" t="s">
        <v>9</v>
      </c>
      <c r="D58" s="1">
        <v>0</v>
      </c>
      <c r="E58" s="96">
        <v>0</v>
      </c>
      <c r="F58" s="83">
        <f>20/1.1</f>
        <v>18.18181818181818</v>
      </c>
      <c r="G58" s="96">
        <v>0</v>
      </c>
      <c r="H58" s="84">
        <f t="shared" si="15"/>
        <v>20</v>
      </c>
      <c r="I58" s="85"/>
      <c r="J58" s="85">
        <f t="shared" si="16"/>
        <v>0.6</v>
      </c>
      <c r="K58" s="86">
        <f t="shared" si="17"/>
        <v>20.6</v>
      </c>
    </row>
    <row r="59" spans="2:11" ht="15" customHeight="1" x14ac:dyDescent="0.25">
      <c r="B59" s="98"/>
      <c r="C59" s="32" t="s">
        <v>10</v>
      </c>
      <c r="D59" s="1">
        <v>0</v>
      </c>
      <c r="E59" s="96">
        <v>0</v>
      </c>
      <c r="F59" s="83">
        <v>0</v>
      </c>
      <c r="G59" s="96">
        <v>0</v>
      </c>
      <c r="H59" s="84">
        <f t="shared" si="15"/>
        <v>0</v>
      </c>
      <c r="I59" s="85"/>
      <c r="J59" s="85">
        <f t="shared" si="16"/>
        <v>0</v>
      </c>
      <c r="K59" s="86">
        <f t="shared" si="17"/>
        <v>0</v>
      </c>
    </row>
    <row r="60" spans="2:11" ht="15" customHeight="1" x14ac:dyDescent="0.25">
      <c r="B60" s="98"/>
      <c r="C60" s="32" t="s">
        <v>11</v>
      </c>
      <c r="D60" s="1">
        <v>0</v>
      </c>
      <c r="E60" s="96">
        <v>0</v>
      </c>
      <c r="F60" s="83">
        <v>0</v>
      </c>
      <c r="G60" s="96">
        <v>0</v>
      </c>
      <c r="H60" s="84">
        <f t="shared" si="15"/>
        <v>0</v>
      </c>
      <c r="I60" s="85"/>
      <c r="J60" s="85">
        <f t="shared" si="16"/>
        <v>0</v>
      </c>
      <c r="K60" s="86">
        <f t="shared" si="17"/>
        <v>0</v>
      </c>
    </row>
    <row r="61" spans="2:11" ht="15" customHeight="1" x14ac:dyDescent="0.25">
      <c r="B61" s="98"/>
      <c r="C61" s="32" t="s">
        <v>12</v>
      </c>
      <c r="D61" s="1">
        <v>0</v>
      </c>
      <c r="E61" s="96">
        <v>0</v>
      </c>
      <c r="F61" s="83">
        <v>0</v>
      </c>
      <c r="G61" s="96">
        <v>0</v>
      </c>
      <c r="H61" s="84">
        <f t="shared" si="15"/>
        <v>0</v>
      </c>
      <c r="I61" s="85"/>
      <c r="J61" s="85">
        <f t="shared" si="16"/>
        <v>0</v>
      </c>
      <c r="K61" s="86">
        <f t="shared" si="17"/>
        <v>0</v>
      </c>
    </row>
    <row r="62" spans="2:11" ht="27.75" customHeight="1" x14ac:dyDescent="0.25">
      <c r="B62" s="90"/>
      <c r="C62" s="74"/>
    </row>
    <row r="63" spans="2:11" ht="30" x14ac:dyDescent="0.25">
      <c r="B63" s="98" t="s">
        <v>18</v>
      </c>
      <c r="C63" s="80" t="s">
        <v>1</v>
      </c>
      <c r="D63" s="78" t="s">
        <v>2</v>
      </c>
      <c r="E63" s="94" t="s">
        <v>3</v>
      </c>
      <c r="F63" s="79" t="s">
        <v>4</v>
      </c>
      <c r="G63" s="94" t="s">
        <v>5</v>
      </c>
      <c r="H63" s="80" t="s">
        <v>6</v>
      </c>
      <c r="I63" s="81"/>
      <c r="J63" s="81" t="s">
        <v>58</v>
      </c>
      <c r="K63" s="82" t="s">
        <v>7</v>
      </c>
    </row>
    <row r="64" spans="2:11" ht="15" customHeight="1" x14ac:dyDescent="0.25">
      <c r="B64" s="98"/>
      <c r="C64" s="32" t="s">
        <v>28</v>
      </c>
      <c r="D64" s="1">
        <v>0</v>
      </c>
      <c r="E64" s="96">
        <f>30/1.1</f>
        <v>27.27272727272727</v>
      </c>
      <c r="F64" s="83">
        <f>52/1.1</f>
        <v>47.272727272727266</v>
      </c>
      <c r="G64" s="95">
        <v>10</v>
      </c>
      <c r="H64" s="84">
        <f>((E64*1.1)+(F64*1.1)+(G64))+D64</f>
        <v>92</v>
      </c>
      <c r="I64" s="85"/>
      <c r="J64" s="85">
        <f>((H64+I64)*0.03)</f>
        <v>2.76</v>
      </c>
      <c r="K64" s="86">
        <f>ROUNDDOWN((H64+I64+J64),2)</f>
        <v>94.76</v>
      </c>
    </row>
    <row r="65" spans="2:11" ht="15" customHeight="1" x14ac:dyDescent="0.25">
      <c r="B65" s="98"/>
      <c r="C65" s="32" t="s">
        <v>32</v>
      </c>
      <c r="D65" s="1">
        <v>0</v>
      </c>
      <c r="E65" s="96">
        <f>20/1.1</f>
        <v>18.18181818181818</v>
      </c>
      <c r="F65" s="83">
        <f>37/1.1</f>
        <v>33.636363636363633</v>
      </c>
      <c r="G65" s="95">
        <v>10</v>
      </c>
      <c r="H65" s="84">
        <f t="shared" ref="H65:H71" si="18">((E65*1.1)+(F65*1.1)+(G65))+D65</f>
        <v>67</v>
      </c>
      <c r="I65" s="85"/>
      <c r="J65" s="85">
        <f t="shared" ref="J65:J71" si="19">((H65+I65)*0.03)</f>
        <v>2.0099999999999998</v>
      </c>
      <c r="K65" s="86">
        <f t="shared" ref="K65:K71" si="20">ROUNDDOWN((H65+I65+J65),2)</f>
        <v>69.010000000000005</v>
      </c>
    </row>
    <row r="66" spans="2:11" ht="15" customHeight="1" x14ac:dyDescent="0.25">
      <c r="B66" s="98"/>
      <c r="C66" s="32" t="s">
        <v>35</v>
      </c>
      <c r="D66" s="1">
        <v>0</v>
      </c>
      <c r="E66" s="96">
        <f>20/1.1</f>
        <v>18.18181818181818</v>
      </c>
      <c r="F66" s="83">
        <f>37/1.1</f>
        <v>33.636363636363633</v>
      </c>
      <c r="G66" s="95">
        <v>0</v>
      </c>
      <c r="H66" s="84">
        <f t="shared" si="18"/>
        <v>57</v>
      </c>
      <c r="I66" s="85"/>
      <c r="J66" s="85">
        <f t="shared" si="19"/>
        <v>1.71</v>
      </c>
      <c r="K66" s="86">
        <f t="shared" si="20"/>
        <v>58.71</v>
      </c>
    </row>
    <row r="67" spans="2:11" ht="15" customHeight="1" x14ac:dyDescent="0.25">
      <c r="B67" s="98"/>
      <c r="C67" s="32" t="s">
        <v>8</v>
      </c>
      <c r="D67" s="1">
        <v>0</v>
      </c>
      <c r="E67" s="96">
        <v>0</v>
      </c>
      <c r="F67" s="83">
        <f>20/1.1</f>
        <v>18.18181818181818</v>
      </c>
      <c r="G67" s="96">
        <v>10</v>
      </c>
      <c r="H67" s="84">
        <f t="shared" si="18"/>
        <v>30</v>
      </c>
      <c r="I67" s="85"/>
      <c r="J67" s="85">
        <f t="shared" si="19"/>
        <v>0.89999999999999991</v>
      </c>
      <c r="K67" s="86">
        <f t="shared" si="20"/>
        <v>30.9</v>
      </c>
    </row>
    <row r="68" spans="2:11" ht="15" customHeight="1" x14ac:dyDescent="0.25">
      <c r="B68" s="98"/>
      <c r="C68" s="32" t="s">
        <v>9</v>
      </c>
      <c r="D68" s="1">
        <v>0</v>
      </c>
      <c r="E68" s="96">
        <v>0</v>
      </c>
      <c r="F68" s="83">
        <f>20/1.1</f>
        <v>18.18181818181818</v>
      </c>
      <c r="G68" s="96">
        <v>0</v>
      </c>
      <c r="H68" s="84">
        <f t="shared" si="18"/>
        <v>20</v>
      </c>
      <c r="I68" s="85"/>
      <c r="J68" s="85">
        <f t="shared" si="19"/>
        <v>0.6</v>
      </c>
      <c r="K68" s="86">
        <f t="shared" si="20"/>
        <v>20.6</v>
      </c>
    </row>
    <row r="69" spans="2:11" ht="15" customHeight="1" x14ac:dyDescent="0.25">
      <c r="B69" s="98"/>
      <c r="C69" s="32" t="s">
        <v>10</v>
      </c>
      <c r="D69" s="1">
        <v>0</v>
      </c>
      <c r="E69" s="96">
        <v>0</v>
      </c>
      <c r="F69" s="83">
        <v>0</v>
      </c>
      <c r="G69" s="96">
        <v>0</v>
      </c>
      <c r="H69" s="84">
        <f t="shared" si="18"/>
        <v>0</v>
      </c>
      <c r="I69" s="85"/>
      <c r="J69" s="85">
        <f t="shared" si="19"/>
        <v>0</v>
      </c>
      <c r="K69" s="86">
        <f t="shared" si="20"/>
        <v>0</v>
      </c>
    </row>
    <row r="70" spans="2:11" ht="15" customHeight="1" x14ac:dyDescent="0.25">
      <c r="B70" s="98"/>
      <c r="C70" s="32" t="s">
        <v>11</v>
      </c>
      <c r="D70" s="1">
        <v>0</v>
      </c>
      <c r="E70" s="96">
        <v>0</v>
      </c>
      <c r="F70" s="83">
        <v>0</v>
      </c>
      <c r="G70" s="96">
        <v>0</v>
      </c>
      <c r="H70" s="84">
        <f t="shared" si="18"/>
        <v>0</v>
      </c>
      <c r="I70" s="85"/>
      <c r="J70" s="85">
        <f t="shared" si="19"/>
        <v>0</v>
      </c>
      <c r="K70" s="86">
        <f t="shared" si="20"/>
        <v>0</v>
      </c>
    </row>
    <row r="71" spans="2:11" ht="15" customHeight="1" x14ac:dyDescent="0.25">
      <c r="B71" s="98"/>
      <c r="C71" s="32" t="s">
        <v>12</v>
      </c>
      <c r="D71" s="1">
        <v>0</v>
      </c>
      <c r="E71" s="96">
        <v>0</v>
      </c>
      <c r="F71" s="83">
        <v>0</v>
      </c>
      <c r="G71" s="96">
        <v>0</v>
      </c>
      <c r="H71" s="84">
        <f t="shared" si="18"/>
        <v>0</v>
      </c>
      <c r="I71" s="85"/>
      <c r="J71" s="85">
        <f t="shared" si="19"/>
        <v>0</v>
      </c>
      <c r="K71" s="86">
        <f t="shared" si="20"/>
        <v>0</v>
      </c>
    </row>
  </sheetData>
  <sheetProtection algorithmName="SHA-512" hashValue="hYgKnMnqZrgCMARNYhwC5yh/KfhSZEFmxptpLhF1YRF/jpwDKfE9stVc5iNqwFfx6y0xLD7Nmzx8EslarMOgCw==" saltValue="EK+39/F0u2t0mRfL5OnVhQ==" spinCount="100000" sheet="1" objects="1" scenarios="1" selectLockedCells="1"/>
  <mergeCells count="9">
    <mergeCell ref="B63:B71"/>
    <mergeCell ref="B2:C2"/>
    <mergeCell ref="B1:K1"/>
    <mergeCell ref="B3:B11"/>
    <mergeCell ref="B13:B21"/>
    <mergeCell ref="B23:B31"/>
    <mergeCell ref="B33:B41"/>
    <mergeCell ref="B43:B51"/>
    <mergeCell ref="B53:B61"/>
  </mergeCells>
  <pageMargins left="0.25" right="0.25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71"/>
  <sheetViews>
    <sheetView showGridLines="0" zoomScale="90" zoomScaleNormal="90" workbookViewId="0">
      <selection activeCell="D64" activeCellId="6" sqref="D4:D11 D14:D21 D24:D31 D34:D41 D44:D51 D54:D61 D64:D71"/>
    </sheetView>
  </sheetViews>
  <sheetFormatPr defaultRowHeight="15" x14ac:dyDescent="0.25"/>
  <cols>
    <col min="1" max="1" width="11.42578125" style="74" customWidth="1"/>
    <col min="2" max="2" width="21.5703125" style="90" customWidth="1"/>
    <col min="3" max="3" width="29.5703125" style="88" bestFit="1" customWidth="1"/>
    <col min="4" max="4" width="13.7109375" style="74" customWidth="1"/>
    <col min="5" max="5" width="11.7109375" style="91" customWidth="1"/>
    <col min="6" max="6" width="12.140625" style="76" customWidth="1"/>
    <col min="7" max="7" width="11.85546875" style="91" customWidth="1"/>
    <col min="8" max="8" width="15.140625" style="70" customWidth="1"/>
    <col min="9" max="9" width="11.42578125" style="75" hidden="1" customWidth="1"/>
    <col min="10" max="10" width="12.42578125" style="75" bestFit="1" customWidth="1"/>
    <col min="11" max="11" width="16.85546875" style="74" customWidth="1"/>
    <col min="12" max="12" width="8" style="74" customWidth="1"/>
    <col min="13" max="16" width="9.140625" style="74"/>
    <col min="17" max="17" width="12.28515625" style="74" customWidth="1"/>
    <col min="18" max="18" width="35" style="74" bestFit="1" customWidth="1"/>
    <col min="19" max="16384" width="9.140625" style="74"/>
  </cols>
  <sheetData>
    <row r="1" spans="2:43" s="27" customFormat="1" ht="93.75" customHeight="1" x14ac:dyDescent="0.25">
      <c r="B1" s="101" t="s">
        <v>55</v>
      </c>
      <c r="C1" s="102"/>
      <c r="D1" s="102"/>
      <c r="E1" s="102"/>
      <c r="F1" s="102"/>
      <c r="G1" s="102"/>
      <c r="H1" s="102"/>
      <c r="I1" s="102"/>
      <c r="J1" s="102"/>
      <c r="K1" s="102"/>
      <c r="L1" s="8"/>
      <c r="M1" s="8"/>
      <c r="N1" s="8"/>
      <c r="O1" s="8"/>
      <c r="P1" s="8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2:43" ht="50.25" customHeight="1" x14ac:dyDescent="0.25">
      <c r="B2" s="99" t="s">
        <v>53</v>
      </c>
      <c r="C2" s="100"/>
      <c r="K2" s="93" t="s">
        <v>57</v>
      </c>
    </row>
    <row r="3" spans="2:43" ht="30" x14ac:dyDescent="0.25">
      <c r="B3" s="98" t="s">
        <v>0</v>
      </c>
      <c r="C3" s="77" t="s">
        <v>1</v>
      </c>
      <c r="D3" s="78" t="s">
        <v>2</v>
      </c>
      <c r="E3" s="94" t="s">
        <v>3</v>
      </c>
      <c r="F3" s="79" t="s">
        <v>4</v>
      </c>
      <c r="G3" s="94" t="s">
        <v>5</v>
      </c>
      <c r="H3" s="89" t="s">
        <v>6</v>
      </c>
      <c r="I3" s="81"/>
      <c r="J3" s="81" t="s">
        <v>58</v>
      </c>
      <c r="K3" s="82" t="s">
        <v>7</v>
      </c>
    </row>
    <row r="4" spans="2:43" x14ac:dyDescent="0.25">
      <c r="B4" s="98"/>
      <c r="C4" s="32" t="s">
        <v>28</v>
      </c>
      <c r="D4" s="1">
        <v>0</v>
      </c>
      <c r="E4" s="96">
        <f>30/1.1</f>
        <v>27.27272727272727</v>
      </c>
      <c r="F4" s="83">
        <f>52/1.1</f>
        <v>47.272727272727266</v>
      </c>
      <c r="G4" s="95">
        <f>10/1.1</f>
        <v>9.0909090909090899</v>
      </c>
      <c r="H4" s="84">
        <f t="shared" ref="H4:H10" si="0">((E4*1.1)+(F4*1.1)+(G4*1.1)+(D4*1.1))</f>
        <v>92</v>
      </c>
      <c r="I4" s="85"/>
      <c r="J4" s="85">
        <f>((H4+I4)*0.03)</f>
        <v>2.76</v>
      </c>
      <c r="K4" s="86">
        <f>ROUNDDOWN((H4+I4+J4),2)</f>
        <v>94.76</v>
      </c>
    </row>
    <row r="5" spans="2:43" x14ac:dyDescent="0.25">
      <c r="B5" s="98"/>
      <c r="C5" s="32" t="s">
        <v>32</v>
      </c>
      <c r="D5" s="1">
        <v>0</v>
      </c>
      <c r="E5" s="96">
        <f>20/1.1</f>
        <v>18.18181818181818</v>
      </c>
      <c r="F5" s="83">
        <f>37/1.1</f>
        <v>33.636363636363633</v>
      </c>
      <c r="G5" s="95">
        <f>8/1.1</f>
        <v>7.2727272727272725</v>
      </c>
      <c r="H5" s="84">
        <f t="shared" si="0"/>
        <v>65</v>
      </c>
      <c r="I5" s="85"/>
      <c r="J5" s="85">
        <f t="shared" ref="J5:J11" si="1">((H5+I5)*0.03)</f>
        <v>1.95</v>
      </c>
      <c r="K5" s="86">
        <f t="shared" ref="K5:K11" si="2">ROUNDDOWN((H5+I5+J5),2)</f>
        <v>66.95</v>
      </c>
    </row>
    <row r="6" spans="2:43" x14ac:dyDescent="0.25">
      <c r="B6" s="98"/>
      <c r="C6" s="32" t="s">
        <v>35</v>
      </c>
      <c r="D6" s="1">
        <v>0</v>
      </c>
      <c r="E6" s="96">
        <f>20/1.1</f>
        <v>18.18181818181818</v>
      </c>
      <c r="F6" s="83">
        <f>37/1.1</f>
        <v>33.636363636363633</v>
      </c>
      <c r="G6" s="95">
        <f>5/1.1</f>
        <v>4.545454545454545</v>
      </c>
      <c r="H6" s="84">
        <f t="shared" si="0"/>
        <v>62</v>
      </c>
      <c r="I6" s="85"/>
      <c r="J6" s="85">
        <f t="shared" si="1"/>
        <v>1.8599999999999999</v>
      </c>
      <c r="K6" s="86">
        <f t="shared" si="2"/>
        <v>63.86</v>
      </c>
    </row>
    <row r="7" spans="2:43" x14ac:dyDescent="0.25">
      <c r="B7" s="98"/>
      <c r="C7" s="32" t="s">
        <v>8</v>
      </c>
      <c r="D7" s="1">
        <v>0</v>
      </c>
      <c r="E7" s="96">
        <v>0</v>
      </c>
      <c r="F7" s="83">
        <f>20/1.1</f>
        <v>18.18181818181818</v>
      </c>
      <c r="G7" s="96">
        <v>0</v>
      </c>
      <c r="H7" s="84">
        <f>((E7*1.1)+(F7*1.1)+(G7*1.1)+(D7*1.1))</f>
        <v>20</v>
      </c>
      <c r="I7" s="85"/>
      <c r="J7" s="85">
        <f t="shared" si="1"/>
        <v>0.6</v>
      </c>
      <c r="K7" s="86">
        <f t="shared" si="2"/>
        <v>20.6</v>
      </c>
    </row>
    <row r="8" spans="2:43" x14ac:dyDescent="0.25">
      <c r="B8" s="98"/>
      <c r="C8" s="32" t="s">
        <v>9</v>
      </c>
      <c r="D8" s="1">
        <v>0</v>
      </c>
      <c r="E8" s="96">
        <v>0</v>
      </c>
      <c r="F8" s="83">
        <f>20/1.1</f>
        <v>18.18181818181818</v>
      </c>
      <c r="G8" s="96">
        <v>0</v>
      </c>
      <c r="H8" s="84">
        <f t="shared" si="0"/>
        <v>20</v>
      </c>
      <c r="I8" s="85"/>
      <c r="J8" s="85">
        <f t="shared" si="1"/>
        <v>0.6</v>
      </c>
      <c r="K8" s="86">
        <f t="shared" si="2"/>
        <v>20.6</v>
      </c>
    </row>
    <row r="9" spans="2:43" x14ac:dyDescent="0.25">
      <c r="B9" s="98"/>
      <c r="C9" s="32" t="s">
        <v>10</v>
      </c>
      <c r="D9" s="1">
        <v>0</v>
      </c>
      <c r="E9" s="96">
        <v>0</v>
      </c>
      <c r="F9" s="83">
        <v>0</v>
      </c>
      <c r="G9" s="96">
        <v>0</v>
      </c>
      <c r="H9" s="84">
        <f t="shared" si="0"/>
        <v>0</v>
      </c>
      <c r="I9" s="85"/>
      <c r="J9" s="85">
        <f t="shared" si="1"/>
        <v>0</v>
      </c>
      <c r="K9" s="86">
        <f t="shared" si="2"/>
        <v>0</v>
      </c>
    </row>
    <row r="10" spans="2:43" x14ac:dyDescent="0.25">
      <c r="B10" s="98"/>
      <c r="C10" s="32" t="s">
        <v>11</v>
      </c>
      <c r="D10" s="1">
        <v>0</v>
      </c>
      <c r="E10" s="96">
        <v>0</v>
      </c>
      <c r="F10" s="83">
        <v>0</v>
      </c>
      <c r="G10" s="96">
        <v>0</v>
      </c>
      <c r="H10" s="84">
        <f t="shared" si="0"/>
        <v>0</v>
      </c>
      <c r="I10" s="85"/>
      <c r="J10" s="85">
        <f t="shared" si="1"/>
        <v>0</v>
      </c>
      <c r="K10" s="86">
        <f t="shared" si="2"/>
        <v>0</v>
      </c>
    </row>
    <row r="11" spans="2:43" x14ac:dyDescent="0.25">
      <c r="B11" s="98"/>
      <c r="C11" s="32" t="s">
        <v>12</v>
      </c>
      <c r="D11" s="1">
        <v>0</v>
      </c>
      <c r="E11" s="96">
        <v>0</v>
      </c>
      <c r="F11" s="83">
        <v>0</v>
      </c>
      <c r="G11" s="96">
        <v>0</v>
      </c>
      <c r="H11" s="84">
        <f>((E11*1.1)+(F11*1.1)+(G11*1.1)+(D11*1.1))</f>
        <v>0</v>
      </c>
      <c r="I11" s="85"/>
      <c r="J11" s="85">
        <f t="shared" si="1"/>
        <v>0</v>
      </c>
      <c r="K11" s="86">
        <f t="shared" si="2"/>
        <v>0</v>
      </c>
    </row>
    <row r="12" spans="2:43" ht="27.75" customHeight="1" x14ac:dyDescent="0.25"/>
    <row r="13" spans="2:43" ht="30" x14ac:dyDescent="0.25">
      <c r="B13" s="98" t="s">
        <v>13</v>
      </c>
      <c r="C13" s="77" t="s">
        <v>1</v>
      </c>
      <c r="D13" s="78" t="s">
        <v>2</v>
      </c>
      <c r="E13" s="94" t="s">
        <v>3</v>
      </c>
      <c r="F13" s="79" t="s">
        <v>4</v>
      </c>
      <c r="G13" s="94" t="s">
        <v>5</v>
      </c>
      <c r="H13" s="89" t="s">
        <v>6</v>
      </c>
      <c r="I13" s="81"/>
      <c r="J13" s="81" t="s">
        <v>58</v>
      </c>
      <c r="K13" s="82" t="s">
        <v>7</v>
      </c>
    </row>
    <row r="14" spans="2:43" x14ac:dyDescent="0.25">
      <c r="B14" s="98"/>
      <c r="C14" s="32" t="s">
        <v>28</v>
      </c>
      <c r="D14" s="1">
        <v>0</v>
      </c>
      <c r="E14" s="96">
        <f>30/1.1</f>
        <v>27.27272727272727</v>
      </c>
      <c r="F14" s="83">
        <f>52/1.1</f>
        <v>47.272727272727266</v>
      </c>
      <c r="G14" s="95">
        <v>14</v>
      </c>
      <c r="H14" s="84">
        <f>((E14*1.1)+(F14*1.1)+(G14)+(D14*1.1))</f>
        <v>96</v>
      </c>
      <c r="I14" s="85"/>
      <c r="J14" s="85">
        <f>((H14+I14)*0.03)</f>
        <v>2.88</v>
      </c>
      <c r="K14" s="86">
        <f>ROUNDDOWN((H14+I14+J14),2)</f>
        <v>98.88</v>
      </c>
    </row>
    <row r="15" spans="2:43" x14ac:dyDescent="0.25">
      <c r="B15" s="98"/>
      <c r="C15" s="32" t="s">
        <v>32</v>
      </c>
      <c r="D15" s="1">
        <v>0</v>
      </c>
      <c r="E15" s="96">
        <f>20/1.1</f>
        <v>18.18181818181818</v>
      </c>
      <c r="F15" s="83">
        <f>37/1.1</f>
        <v>33.636363636363633</v>
      </c>
      <c r="G15" s="95">
        <v>14</v>
      </c>
      <c r="H15" s="84">
        <f t="shared" ref="H15:H21" si="3">((E15*1.1)+(F15*1.1)+(G15)+(D15*1.1))</f>
        <v>71</v>
      </c>
      <c r="I15" s="85"/>
      <c r="J15" s="85">
        <f t="shared" ref="J15:J21" si="4">((H15+I15)*0.03)</f>
        <v>2.13</v>
      </c>
      <c r="K15" s="86">
        <f t="shared" ref="K15:K21" si="5">ROUNDDOWN((H15+I15+J15),2)</f>
        <v>73.13</v>
      </c>
    </row>
    <row r="16" spans="2:43" x14ac:dyDescent="0.25">
      <c r="B16" s="98"/>
      <c r="C16" s="32" t="s">
        <v>35</v>
      </c>
      <c r="D16" s="1">
        <v>0</v>
      </c>
      <c r="E16" s="96">
        <f>20/1.1</f>
        <v>18.18181818181818</v>
      </c>
      <c r="F16" s="83">
        <f>37/1.1</f>
        <v>33.636363636363633</v>
      </c>
      <c r="G16" s="95">
        <v>2</v>
      </c>
      <c r="H16" s="84">
        <f t="shared" si="3"/>
        <v>59</v>
      </c>
      <c r="I16" s="85"/>
      <c r="J16" s="85">
        <f t="shared" si="4"/>
        <v>1.77</v>
      </c>
      <c r="K16" s="86">
        <f t="shared" si="5"/>
        <v>60.77</v>
      </c>
    </row>
    <row r="17" spans="2:11" x14ac:dyDescent="0.25">
      <c r="B17" s="98"/>
      <c r="C17" s="32" t="s">
        <v>8</v>
      </c>
      <c r="D17" s="1">
        <v>0</v>
      </c>
      <c r="E17" s="96">
        <v>0</v>
      </c>
      <c r="F17" s="83">
        <f>20/1.1</f>
        <v>18.18181818181818</v>
      </c>
      <c r="G17" s="95">
        <v>14</v>
      </c>
      <c r="H17" s="84">
        <f t="shared" si="3"/>
        <v>34</v>
      </c>
      <c r="I17" s="85"/>
      <c r="J17" s="85">
        <f t="shared" si="4"/>
        <v>1.02</v>
      </c>
      <c r="K17" s="86">
        <f t="shared" si="5"/>
        <v>35.020000000000003</v>
      </c>
    </row>
    <row r="18" spans="2:11" x14ac:dyDescent="0.25">
      <c r="B18" s="98"/>
      <c r="C18" s="32" t="s">
        <v>9</v>
      </c>
      <c r="D18" s="1">
        <v>0</v>
      </c>
      <c r="E18" s="96">
        <v>0</v>
      </c>
      <c r="F18" s="83">
        <f>20/1.1</f>
        <v>18.18181818181818</v>
      </c>
      <c r="G18" s="95">
        <v>14</v>
      </c>
      <c r="H18" s="84">
        <f t="shared" si="3"/>
        <v>34</v>
      </c>
      <c r="I18" s="85"/>
      <c r="J18" s="85">
        <f t="shared" si="4"/>
        <v>1.02</v>
      </c>
      <c r="K18" s="86">
        <f t="shared" si="5"/>
        <v>35.020000000000003</v>
      </c>
    </row>
    <row r="19" spans="2:11" x14ac:dyDescent="0.25">
      <c r="B19" s="98"/>
      <c r="C19" s="32" t="s">
        <v>10</v>
      </c>
      <c r="D19" s="1">
        <v>0</v>
      </c>
      <c r="E19" s="96">
        <v>0</v>
      </c>
      <c r="F19" s="83">
        <v>0</v>
      </c>
      <c r="G19" s="96">
        <v>0</v>
      </c>
      <c r="H19" s="84">
        <f t="shared" si="3"/>
        <v>0</v>
      </c>
      <c r="I19" s="85"/>
      <c r="J19" s="85">
        <f t="shared" si="4"/>
        <v>0</v>
      </c>
      <c r="K19" s="86">
        <f t="shared" si="5"/>
        <v>0</v>
      </c>
    </row>
    <row r="20" spans="2:11" x14ac:dyDescent="0.25">
      <c r="B20" s="98"/>
      <c r="C20" s="32" t="s">
        <v>11</v>
      </c>
      <c r="D20" s="1">
        <v>0</v>
      </c>
      <c r="E20" s="96">
        <v>0</v>
      </c>
      <c r="F20" s="83">
        <v>0</v>
      </c>
      <c r="G20" s="96">
        <v>0</v>
      </c>
      <c r="H20" s="84">
        <f t="shared" si="3"/>
        <v>0</v>
      </c>
      <c r="I20" s="85"/>
      <c r="J20" s="85">
        <f t="shared" si="4"/>
        <v>0</v>
      </c>
      <c r="K20" s="86">
        <f t="shared" si="5"/>
        <v>0</v>
      </c>
    </row>
    <row r="21" spans="2:11" x14ac:dyDescent="0.25">
      <c r="B21" s="98"/>
      <c r="C21" s="32" t="s">
        <v>12</v>
      </c>
      <c r="D21" s="1">
        <v>0</v>
      </c>
      <c r="E21" s="96">
        <v>0</v>
      </c>
      <c r="F21" s="83">
        <v>0</v>
      </c>
      <c r="G21" s="96">
        <v>0</v>
      </c>
      <c r="H21" s="84">
        <f t="shared" si="3"/>
        <v>0</v>
      </c>
      <c r="I21" s="85"/>
      <c r="J21" s="85">
        <f t="shared" si="4"/>
        <v>0</v>
      </c>
      <c r="K21" s="86">
        <f t="shared" si="5"/>
        <v>0</v>
      </c>
    </row>
    <row r="22" spans="2:11" ht="27.75" customHeight="1" x14ac:dyDescent="0.25"/>
    <row r="23" spans="2:11" ht="30" x14ac:dyDescent="0.25">
      <c r="B23" s="98" t="s">
        <v>14</v>
      </c>
      <c r="C23" s="77" t="s">
        <v>1</v>
      </c>
      <c r="D23" s="78" t="s">
        <v>2</v>
      </c>
      <c r="E23" s="94" t="s">
        <v>3</v>
      </c>
      <c r="F23" s="79" t="s">
        <v>4</v>
      </c>
      <c r="G23" s="94" t="s">
        <v>5</v>
      </c>
      <c r="H23" s="89" t="s">
        <v>6</v>
      </c>
      <c r="I23" s="81"/>
      <c r="J23" s="81" t="s">
        <v>58</v>
      </c>
      <c r="K23" s="82" t="s">
        <v>7</v>
      </c>
    </row>
    <row r="24" spans="2:11" x14ac:dyDescent="0.25">
      <c r="B24" s="98"/>
      <c r="C24" s="32" t="s">
        <v>28</v>
      </c>
      <c r="D24" s="1">
        <v>0</v>
      </c>
      <c r="E24" s="96">
        <f>30/1.1</f>
        <v>27.27272727272727</v>
      </c>
      <c r="F24" s="83">
        <f>52/1.1</f>
        <v>47.272727272727266</v>
      </c>
      <c r="G24" s="95">
        <v>10</v>
      </c>
      <c r="H24" s="84">
        <f>((E24*1.1)+(F24*1.1)+(G24)+(D24*1.1))</f>
        <v>92</v>
      </c>
      <c r="I24" s="85"/>
      <c r="J24" s="85">
        <f>((H24+I24)*0.03)</f>
        <v>2.76</v>
      </c>
      <c r="K24" s="86">
        <f>ROUNDDOWN((H24+I24+J24),2)</f>
        <v>94.76</v>
      </c>
    </row>
    <row r="25" spans="2:11" x14ac:dyDescent="0.25">
      <c r="B25" s="98"/>
      <c r="C25" s="32" t="s">
        <v>32</v>
      </c>
      <c r="D25" s="1">
        <v>0</v>
      </c>
      <c r="E25" s="96">
        <f>20/1.1</f>
        <v>18.18181818181818</v>
      </c>
      <c r="F25" s="83">
        <f>37/1.1</f>
        <v>33.636363636363633</v>
      </c>
      <c r="G25" s="95">
        <v>10</v>
      </c>
      <c r="H25" s="84">
        <f t="shared" ref="H25:H31" si="6">((E25*1.1)+(F25*1.1)+(G25)+(D25*1.1))</f>
        <v>67</v>
      </c>
      <c r="I25" s="85"/>
      <c r="J25" s="85">
        <f t="shared" ref="J25:J31" si="7">((H25+I25)*0.03)</f>
        <v>2.0099999999999998</v>
      </c>
      <c r="K25" s="86">
        <f t="shared" ref="K25:K31" si="8">ROUNDDOWN((H25+I25+J25),2)</f>
        <v>69.010000000000005</v>
      </c>
    </row>
    <row r="26" spans="2:11" x14ac:dyDescent="0.25">
      <c r="B26" s="98"/>
      <c r="C26" s="32" t="s">
        <v>35</v>
      </c>
      <c r="D26" s="1">
        <v>0</v>
      </c>
      <c r="E26" s="96">
        <f>20/1.1</f>
        <v>18.18181818181818</v>
      </c>
      <c r="F26" s="83">
        <f>37/1.1</f>
        <v>33.636363636363633</v>
      </c>
      <c r="G26" s="95">
        <v>7</v>
      </c>
      <c r="H26" s="84">
        <f t="shared" si="6"/>
        <v>64</v>
      </c>
      <c r="I26" s="85"/>
      <c r="J26" s="85">
        <f t="shared" si="7"/>
        <v>1.92</v>
      </c>
      <c r="K26" s="86">
        <f t="shared" si="8"/>
        <v>65.92</v>
      </c>
    </row>
    <row r="27" spans="2:11" x14ac:dyDescent="0.25">
      <c r="B27" s="98"/>
      <c r="C27" s="32" t="s">
        <v>8</v>
      </c>
      <c r="D27" s="1">
        <v>0</v>
      </c>
      <c r="E27" s="96">
        <v>0</v>
      </c>
      <c r="F27" s="83">
        <f>20/1.1</f>
        <v>18.18181818181818</v>
      </c>
      <c r="G27" s="96">
        <v>0</v>
      </c>
      <c r="H27" s="84">
        <f t="shared" si="6"/>
        <v>20</v>
      </c>
      <c r="I27" s="85"/>
      <c r="J27" s="85">
        <f t="shared" si="7"/>
        <v>0.6</v>
      </c>
      <c r="K27" s="86">
        <f t="shared" si="8"/>
        <v>20.6</v>
      </c>
    </row>
    <row r="28" spans="2:11" x14ac:dyDescent="0.25">
      <c r="B28" s="98"/>
      <c r="C28" s="32" t="s">
        <v>9</v>
      </c>
      <c r="D28" s="1">
        <v>0</v>
      </c>
      <c r="E28" s="96">
        <v>0</v>
      </c>
      <c r="F28" s="83">
        <f>20/1.1</f>
        <v>18.18181818181818</v>
      </c>
      <c r="G28" s="96">
        <v>0</v>
      </c>
      <c r="H28" s="84">
        <f t="shared" si="6"/>
        <v>20</v>
      </c>
      <c r="I28" s="85"/>
      <c r="J28" s="85">
        <f t="shared" si="7"/>
        <v>0.6</v>
      </c>
      <c r="K28" s="86">
        <f t="shared" si="8"/>
        <v>20.6</v>
      </c>
    </row>
    <row r="29" spans="2:11" x14ac:dyDescent="0.25">
      <c r="B29" s="98"/>
      <c r="C29" s="32" t="s">
        <v>10</v>
      </c>
      <c r="D29" s="1">
        <v>0</v>
      </c>
      <c r="E29" s="96">
        <v>0</v>
      </c>
      <c r="F29" s="83">
        <v>0</v>
      </c>
      <c r="G29" s="96">
        <v>0</v>
      </c>
      <c r="H29" s="84">
        <f t="shared" si="6"/>
        <v>0</v>
      </c>
      <c r="I29" s="85"/>
      <c r="J29" s="85">
        <f t="shared" si="7"/>
        <v>0</v>
      </c>
      <c r="K29" s="86">
        <f t="shared" si="8"/>
        <v>0</v>
      </c>
    </row>
    <row r="30" spans="2:11" x14ac:dyDescent="0.25">
      <c r="B30" s="98"/>
      <c r="C30" s="32" t="s">
        <v>11</v>
      </c>
      <c r="D30" s="1">
        <v>0</v>
      </c>
      <c r="E30" s="96">
        <v>0</v>
      </c>
      <c r="F30" s="83">
        <v>0</v>
      </c>
      <c r="G30" s="96">
        <v>0</v>
      </c>
      <c r="H30" s="84">
        <f t="shared" si="6"/>
        <v>0</v>
      </c>
      <c r="I30" s="85"/>
      <c r="J30" s="85">
        <f t="shared" si="7"/>
        <v>0</v>
      </c>
      <c r="K30" s="86">
        <f t="shared" si="8"/>
        <v>0</v>
      </c>
    </row>
    <row r="31" spans="2:11" x14ac:dyDescent="0.25">
      <c r="B31" s="98"/>
      <c r="C31" s="32" t="s">
        <v>12</v>
      </c>
      <c r="D31" s="1">
        <v>0</v>
      </c>
      <c r="E31" s="96">
        <v>0</v>
      </c>
      <c r="F31" s="83">
        <v>0</v>
      </c>
      <c r="G31" s="96">
        <v>0</v>
      </c>
      <c r="H31" s="84">
        <f t="shared" si="6"/>
        <v>0</v>
      </c>
      <c r="I31" s="85"/>
      <c r="J31" s="85">
        <f t="shared" si="7"/>
        <v>0</v>
      </c>
      <c r="K31" s="86">
        <f t="shared" si="8"/>
        <v>0</v>
      </c>
    </row>
    <row r="32" spans="2:11" ht="27.75" customHeight="1" x14ac:dyDescent="0.25"/>
    <row r="33" spans="2:11" ht="30" x14ac:dyDescent="0.25">
      <c r="B33" s="98" t="s">
        <v>15</v>
      </c>
      <c r="C33" s="89" t="s">
        <v>1</v>
      </c>
      <c r="D33" s="78" t="s">
        <v>2</v>
      </c>
      <c r="E33" s="94" t="s">
        <v>3</v>
      </c>
      <c r="F33" s="79" t="s">
        <v>4</v>
      </c>
      <c r="G33" s="94" t="s">
        <v>5</v>
      </c>
      <c r="H33" s="89" t="s">
        <v>6</v>
      </c>
      <c r="I33" s="81"/>
      <c r="J33" s="81" t="s">
        <v>58</v>
      </c>
      <c r="K33" s="82" t="s">
        <v>7</v>
      </c>
    </row>
    <row r="34" spans="2:11" ht="15" customHeight="1" x14ac:dyDescent="0.25">
      <c r="B34" s="98"/>
      <c r="C34" s="32" t="s">
        <v>28</v>
      </c>
      <c r="D34" s="1">
        <v>0</v>
      </c>
      <c r="E34" s="96">
        <f>30/1.1</f>
        <v>27.27272727272727</v>
      </c>
      <c r="F34" s="83">
        <f>52/1.1</f>
        <v>47.272727272727266</v>
      </c>
      <c r="G34" s="95">
        <v>19</v>
      </c>
      <c r="H34" s="84">
        <f>((E34*1.1)+(F34*1.1)+(G34)+(D34*1.1))</f>
        <v>101</v>
      </c>
      <c r="I34" s="85"/>
      <c r="J34" s="85">
        <f>((H34+I34)*0.03)</f>
        <v>3.03</v>
      </c>
      <c r="K34" s="86">
        <f>ROUNDDOWN((H34+I34+J34),2)</f>
        <v>104.03</v>
      </c>
    </row>
    <row r="35" spans="2:11" x14ac:dyDescent="0.25">
      <c r="B35" s="98"/>
      <c r="C35" s="32" t="s">
        <v>32</v>
      </c>
      <c r="D35" s="1">
        <v>0</v>
      </c>
      <c r="E35" s="96">
        <f>20/1.1</f>
        <v>18.18181818181818</v>
      </c>
      <c r="F35" s="83">
        <f>37/1.1</f>
        <v>33.636363636363633</v>
      </c>
      <c r="G35" s="95">
        <v>15</v>
      </c>
      <c r="H35" s="84">
        <f t="shared" ref="H35:H41" si="9">((E35*1.1)+(F35*1.1)+(G35)+(D35*1.1))</f>
        <v>72</v>
      </c>
      <c r="I35" s="85"/>
      <c r="J35" s="85">
        <f t="shared" ref="J35:J41" si="10">((H35+I35)*0.03)</f>
        <v>2.16</v>
      </c>
      <c r="K35" s="86">
        <f t="shared" ref="K35:K41" si="11">ROUNDDOWN((H35+I35+J35),2)</f>
        <v>74.16</v>
      </c>
    </row>
    <row r="36" spans="2:11" x14ac:dyDescent="0.25">
      <c r="B36" s="98"/>
      <c r="C36" s="32" t="s">
        <v>35</v>
      </c>
      <c r="D36" s="1">
        <v>0</v>
      </c>
      <c r="E36" s="96">
        <f>20/1.1</f>
        <v>18.18181818181818</v>
      </c>
      <c r="F36" s="83">
        <f>37/1.1</f>
        <v>33.636363636363633</v>
      </c>
      <c r="G36" s="95">
        <v>12</v>
      </c>
      <c r="H36" s="84">
        <f t="shared" si="9"/>
        <v>69</v>
      </c>
      <c r="I36" s="85"/>
      <c r="J36" s="85">
        <f t="shared" si="10"/>
        <v>2.0699999999999998</v>
      </c>
      <c r="K36" s="86">
        <f t="shared" si="11"/>
        <v>71.069999999999993</v>
      </c>
    </row>
    <row r="37" spans="2:11" x14ac:dyDescent="0.25">
      <c r="B37" s="98"/>
      <c r="C37" s="32" t="s">
        <v>8</v>
      </c>
      <c r="D37" s="1">
        <v>0</v>
      </c>
      <c r="E37" s="96">
        <v>0</v>
      </c>
      <c r="F37" s="83">
        <f>20/1.1</f>
        <v>18.18181818181818</v>
      </c>
      <c r="G37" s="96">
        <v>0</v>
      </c>
      <c r="H37" s="84">
        <f t="shared" si="9"/>
        <v>20</v>
      </c>
      <c r="I37" s="85"/>
      <c r="J37" s="85">
        <f t="shared" si="10"/>
        <v>0.6</v>
      </c>
      <c r="K37" s="86">
        <f t="shared" si="11"/>
        <v>20.6</v>
      </c>
    </row>
    <row r="38" spans="2:11" x14ac:dyDescent="0.25">
      <c r="B38" s="98"/>
      <c r="C38" s="32" t="s">
        <v>9</v>
      </c>
      <c r="D38" s="1">
        <v>0</v>
      </c>
      <c r="E38" s="96">
        <v>0</v>
      </c>
      <c r="F38" s="83">
        <f>20/1.1</f>
        <v>18.18181818181818</v>
      </c>
      <c r="G38" s="96">
        <v>0</v>
      </c>
      <c r="H38" s="84">
        <f t="shared" si="9"/>
        <v>20</v>
      </c>
      <c r="I38" s="85"/>
      <c r="J38" s="85">
        <f t="shared" si="10"/>
        <v>0.6</v>
      </c>
      <c r="K38" s="86">
        <f t="shared" si="11"/>
        <v>20.6</v>
      </c>
    </row>
    <row r="39" spans="2:11" x14ac:dyDescent="0.25">
      <c r="B39" s="98"/>
      <c r="C39" s="32" t="s">
        <v>10</v>
      </c>
      <c r="D39" s="1">
        <v>0</v>
      </c>
      <c r="E39" s="96">
        <v>0</v>
      </c>
      <c r="F39" s="83">
        <v>0</v>
      </c>
      <c r="G39" s="96">
        <v>0</v>
      </c>
      <c r="H39" s="84">
        <f t="shared" si="9"/>
        <v>0</v>
      </c>
      <c r="I39" s="85"/>
      <c r="J39" s="85">
        <f t="shared" si="10"/>
        <v>0</v>
      </c>
      <c r="K39" s="86">
        <f t="shared" si="11"/>
        <v>0</v>
      </c>
    </row>
    <row r="40" spans="2:11" x14ac:dyDescent="0.25">
      <c r="B40" s="98"/>
      <c r="C40" s="32" t="s">
        <v>11</v>
      </c>
      <c r="D40" s="1">
        <v>0</v>
      </c>
      <c r="E40" s="96">
        <v>0</v>
      </c>
      <c r="F40" s="83">
        <v>0</v>
      </c>
      <c r="G40" s="96">
        <v>0</v>
      </c>
      <c r="H40" s="84">
        <f t="shared" si="9"/>
        <v>0</v>
      </c>
      <c r="I40" s="85"/>
      <c r="J40" s="85">
        <f t="shared" si="10"/>
        <v>0</v>
      </c>
      <c r="K40" s="86">
        <f t="shared" si="11"/>
        <v>0</v>
      </c>
    </row>
    <row r="41" spans="2:11" x14ac:dyDescent="0.25">
      <c r="B41" s="98"/>
      <c r="C41" s="32" t="s">
        <v>12</v>
      </c>
      <c r="D41" s="1">
        <v>0</v>
      </c>
      <c r="E41" s="96">
        <v>0</v>
      </c>
      <c r="F41" s="83">
        <v>0</v>
      </c>
      <c r="G41" s="92"/>
      <c r="H41" s="84">
        <f t="shared" si="9"/>
        <v>0</v>
      </c>
      <c r="I41" s="85"/>
      <c r="J41" s="85">
        <f t="shared" si="10"/>
        <v>0</v>
      </c>
      <c r="K41" s="86">
        <f t="shared" si="11"/>
        <v>0</v>
      </c>
    </row>
    <row r="42" spans="2:11" ht="27.75" customHeight="1" x14ac:dyDescent="0.25">
      <c r="C42" s="74"/>
    </row>
    <row r="43" spans="2:11" ht="30" x14ac:dyDescent="0.25">
      <c r="B43" s="98" t="s">
        <v>16</v>
      </c>
      <c r="C43" s="89" t="s">
        <v>1</v>
      </c>
      <c r="D43" s="78" t="s">
        <v>2</v>
      </c>
      <c r="E43" s="94" t="s">
        <v>3</v>
      </c>
      <c r="F43" s="79" t="s">
        <v>4</v>
      </c>
      <c r="G43" s="94" t="s">
        <v>5</v>
      </c>
      <c r="H43" s="89" t="s">
        <v>6</v>
      </c>
      <c r="I43" s="81"/>
      <c r="J43" s="81" t="s">
        <v>58</v>
      </c>
      <c r="K43" s="82" t="s">
        <v>7</v>
      </c>
    </row>
    <row r="44" spans="2:11" ht="15" customHeight="1" x14ac:dyDescent="0.25">
      <c r="B44" s="98"/>
      <c r="C44" s="32" t="s">
        <v>28</v>
      </c>
      <c r="D44" s="1">
        <v>0</v>
      </c>
      <c r="E44" s="96">
        <f>30/1.1</f>
        <v>27.27272727272727</v>
      </c>
      <c r="F44" s="83">
        <f>52/1.1</f>
        <v>47.272727272727266</v>
      </c>
      <c r="G44" s="95">
        <v>15</v>
      </c>
      <c r="H44" s="84">
        <f>((E44*1.1)+(F44*1.1)+(G44)+(D44*1.1))</f>
        <v>97</v>
      </c>
      <c r="I44" s="85"/>
      <c r="J44" s="85">
        <f>((H44+I44)*0.03)</f>
        <v>2.9099999999999997</v>
      </c>
      <c r="K44" s="86">
        <f>ROUNDDOWN((H44+I44+J44),2)</f>
        <v>99.91</v>
      </c>
    </row>
    <row r="45" spans="2:11" ht="15" customHeight="1" x14ac:dyDescent="0.25">
      <c r="B45" s="98"/>
      <c r="C45" s="32" t="s">
        <v>32</v>
      </c>
      <c r="D45" s="1">
        <v>0</v>
      </c>
      <c r="E45" s="96">
        <f>20/1.1</f>
        <v>18.18181818181818</v>
      </c>
      <c r="F45" s="83">
        <f>37/1.1</f>
        <v>33.636363636363633</v>
      </c>
      <c r="G45" s="95">
        <v>10</v>
      </c>
      <c r="H45" s="84">
        <f t="shared" ref="H45:H51" si="12">((E45*1.1)+(F45*1.1)+(G45)+(D45*1.1))</f>
        <v>67</v>
      </c>
      <c r="I45" s="85"/>
      <c r="J45" s="85">
        <f t="shared" ref="J45:J51" si="13">((H45+I45)*0.03)</f>
        <v>2.0099999999999998</v>
      </c>
      <c r="K45" s="86">
        <f t="shared" ref="K45:K51" si="14">ROUNDDOWN((H45+I45+J45),2)</f>
        <v>69.010000000000005</v>
      </c>
    </row>
    <row r="46" spans="2:11" ht="15" customHeight="1" x14ac:dyDescent="0.25">
      <c r="B46" s="98"/>
      <c r="C46" s="32" t="s">
        <v>35</v>
      </c>
      <c r="D46" s="1">
        <v>0</v>
      </c>
      <c r="E46" s="96">
        <f>20/1.1</f>
        <v>18.18181818181818</v>
      </c>
      <c r="F46" s="83">
        <f>37/1.1</f>
        <v>33.636363636363633</v>
      </c>
      <c r="G46" s="95">
        <v>5</v>
      </c>
      <c r="H46" s="84">
        <f t="shared" si="12"/>
        <v>62</v>
      </c>
      <c r="I46" s="85"/>
      <c r="J46" s="85">
        <f t="shared" si="13"/>
        <v>1.8599999999999999</v>
      </c>
      <c r="K46" s="86">
        <f t="shared" si="14"/>
        <v>63.86</v>
      </c>
    </row>
    <row r="47" spans="2:11" ht="15" customHeight="1" x14ac:dyDescent="0.25">
      <c r="B47" s="98"/>
      <c r="C47" s="32" t="s">
        <v>8</v>
      </c>
      <c r="D47" s="1">
        <v>0</v>
      </c>
      <c r="E47" s="96">
        <v>0</v>
      </c>
      <c r="F47" s="83">
        <f>20/1.1</f>
        <v>18.18181818181818</v>
      </c>
      <c r="G47" s="96">
        <v>0</v>
      </c>
      <c r="H47" s="84">
        <f t="shared" si="12"/>
        <v>20</v>
      </c>
      <c r="I47" s="85"/>
      <c r="J47" s="85">
        <f t="shared" si="13"/>
        <v>0.6</v>
      </c>
      <c r="K47" s="86">
        <f t="shared" si="14"/>
        <v>20.6</v>
      </c>
    </row>
    <row r="48" spans="2:11" ht="15" customHeight="1" x14ac:dyDescent="0.25">
      <c r="B48" s="98"/>
      <c r="C48" s="32" t="s">
        <v>9</v>
      </c>
      <c r="D48" s="1">
        <v>0</v>
      </c>
      <c r="E48" s="96">
        <v>0</v>
      </c>
      <c r="F48" s="83">
        <f>20/1.1</f>
        <v>18.18181818181818</v>
      </c>
      <c r="G48" s="96">
        <v>0</v>
      </c>
      <c r="H48" s="84">
        <f t="shared" si="12"/>
        <v>20</v>
      </c>
      <c r="I48" s="85"/>
      <c r="J48" s="85">
        <f t="shared" si="13"/>
        <v>0.6</v>
      </c>
      <c r="K48" s="86">
        <f t="shared" si="14"/>
        <v>20.6</v>
      </c>
    </row>
    <row r="49" spans="2:11" ht="15" customHeight="1" x14ac:dyDescent="0.25">
      <c r="B49" s="98"/>
      <c r="C49" s="32" t="s">
        <v>10</v>
      </c>
      <c r="D49" s="1">
        <v>0</v>
      </c>
      <c r="E49" s="96">
        <v>0</v>
      </c>
      <c r="F49" s="83">
        <v>0</v>
      </c>
      <c r="G49" s="96">
        <v>0</v>
      </c>
      <c r="H49" s="84">
        <f t="shared" si="12"/>
        <v>0</v>
      </c>
      <c r="I49" s="85"/>
      <c r="J49" s="85">
        <f t="shared" si="13"/>
        <v>0</v>
      </c>
      <c r="K49" s="86">
        <f t="shared" si="14"/>
        <v>0</v>
      </c>
    </row>
    <row r="50" spans="2:11" ht="15" customHeight="1" x14ac:dyDescent="0.25">
      <c r="B50" s="98"/>
      <c r="C50" s="32" t="s">
        <v>11</v>
      </c>
      <c r="D50" s="1">
        <v>0</v>
      </c>
      <c r="E50" s="96">
        <v>0</v>
      </c>
      <c r="F50" s="83">
        <v>0</v>
      </c>
      <c r="G50" s="96">
        <v>0</v>
      </c>
      <c r="H50" s="84">
        <f t="shared" si="12"/>
        <v>0</v>
      </c>
      <c r="I50" s="85"/>
      <c r="J50" s="85">
        <f t="shared" si="13"/>
        <v>0</v>
      </c>
      <c r="K50" s="86">
        <f t="shared" si="14"/>
        <v>0</v>
      </c>
    </row>
    <row r="51" spans="2:11" ht="15" customHeight="1" x14ac:dyDescent="0.25">
      <c r="B51" s="98"/>
      <c r="C51" s="32" t="s">
        <v>12</v>
      </c>
      <c r="D51" s="1">
        <v>0</v>
      </c>
      <c r="E51" s="96">
        <v>0</v>
      </c>
      <c r="F51" s="83">
        <v>0</v>
      </c>
      <c r="G51" s="96">
        <v>0</v>
      </c>
      <c r="H51" s="84">
        <f t="shared" si="12"/>
        <v>0</v>
      </c>
      <c r="I51" s="85"/>
      <c r="J51" s="85">
        <f t="shared" si="13"/>
        <v>0</v>
      </c>
      <c r="K51" s="86">
        <f t="shared" si="14"/>
        <v>0</v>
      </c>
    </row>
    <row r="52" spans="2:11" ht="27.75" customHeight="1" x14ac:dyDescent="0.25"/>
    <row r="53" spans="2:11" ht="30" x14ac:dyDescent="0.25">
      <c r="B53" s="98" t="s">
        <v>17</v>
      </c>
      <c r="C53" s="89" t="s">
        <v>1</v>
      </c>
      <c r="D53" s="78" t="s">
        <v>2</v>
      </c>
      <c r="E53" s="94" t="s">
        <v>3</v>
      </c>
      <c r="F53" s="79" t="s">
        <v>4</v>
      </c>
      <c r="G53" s="94" t="s">
        <v>5</v>
      </c>
      <c r="H53" s="89" t="s">
        <v>6</v>
      </c>
      <c r="I53" s="81"/>
      <c r="J53" s="81" t="s">
        <v>58</v>
      </c>
      <c r="K53" s="82" t="s">
        <v>7</v>
      </c>
    </row>
    <row r="54" spans="2:11" ht="15" customHeight="1" x14ac:dyDescent="0.25">
      <c r="B54" s="98"/>
      <c r="C54" s="32" t="s">
        <v>28</v>
      </c>
      <c r="D54" s="1">
        <v>0</v>
      </c>
      <c r="E54" s="96">
        <f>30/1.1</f>
        <v>27.27272727272727</v>
      </c>
      <c r="F54" s="83">
        <f>52/1.1</f>
        <v>47.272727272727266</v>
      </c>
      <c r="G54" s="95">
        <v>10</v>
      </c>
      <c r="H54" s="84">
        <f>((E54*1.1)+(F54*1.1)+(G54)+(D54*1.1))</f>
        <v>92</v>
      </c>
      <c r="I54" s="85"/>
      <c r="J54" s="85">
        <f>((H54+I54)*0.03)</f>
        <v>2.76</v>
      </c>
      <c r="K54" s="86">
        <f>ROUNDDOWN((H54+I54+J54),2)</f>
        <v>94.76</v>
      </c>
    </row>
    <row r="55" spans="2:11" ht="15" customHeight="1" x14ac:dyDescent="0.25">
      <c r="B55" s="98"/>
      <c r="C55" s="32" t="s">
        <v>32</v>
      </c>
      <c r="D55" s="1">
        <v>0</v>
      </c>
      <c r="E55" s="96">
        <f>20/1.1</f>
        <v>18.18181818181818</v>
      </c>
      <c r="F55" s="83">
        <f>37/1.1</f>
        <v>33.636363636363633</v>
      </c>
      <c r="G55" s="95">
        <v>10</v>
      </c>
      <c r="H55" s="84">
        <f t="shared" ref="H55:H61" si="15">((E55*1.1)+(F55*1.1)+(G55)+(D55*1.1))</f>
        <v>67</v>
      </c>
      <c r="I55" s="85"/>
      <c r="J55" s="85">
        <f t="shared" ref="J55:J61" si="16">((H55+I55)*0.03)</f>
        <v>2.0099999999999998</v>
      </c>
      <c r="K55" s="86">
        <f t="shared" ref="K55:K61" si="17">ROUNDDOWN((H55+I55+J55),2)</f>
        <v>69.010000000000005</v>
      </c>
    </row>
    <row r="56" spans="2:11" ht="15" customHeight="1" x14ac:dyDescent="0.25">
      <c r="B56" s="98"/>
      <c r="C56" s="32" t="s">
        <v>35</v>
      </c>
      <c r="D56" s="1">
        <v>0</v>
      </c>
      <c r="E56" s="96">
        <f>20/1.1</f>
        <v>18.18181818181818</v>
      </c>
      <c r="F56" s="83">
        <f>37/1.1</f>
        <v>33.636363636363633</v>
      </c>
      <c r="G56" s="95">
        <v>8</v>
      </c>
      <c r="H56" s="84">
        <f t="shared" si="15"/>
        <v>65</v>
      </c>
      <c r="I56" s="85"/>
      <c r="J56" s="85">
        <f t="shared" si="16"/>
        <v>1.95</v>
      </c>
      <c r="K56" s="86">
        <f t="shared" si="17"/>
        <v>66.95</v>
      </c>
    </row>
    <row r="57" spans="2:11" ht="15" customHeight="1" x14ac:dyDescent="0.25">
      <c r="B57" s="98"/>
      <c r="C57" s="32" t="s">
        <v>8</v>
      </c>
      <c r="D57" s="1">
        <v>0</v>
      </c>
      <c r="E57" s="96">
        <v>0</v>
      </c>
      <c r="F57" s="83">
        <f>20/1.1</f>
        <v>18.18181818181818</v>
      </c>
      <c r="G57" s="96">
        <v>0</v>
      </c>
      <c r="H57" s="84">
        <f t="shared" si="15"/>
        <v>20</v>
      </c>
      <c r="I57" s="85"/>
      <c r="J57" s="85">
        <f t="shared" si="16"/>
        <v>0.6</v>
      </c>
      <c r="K57" s="86">
        <f t="shared" si="17"/>
        <v>20.6</v>
      </c>
    </row>
    <row r="58" spans="2:11" ht="15" customHeight="1" x14ac:dyDescent="0.25">
      <c r="B58" s="98"/>
      <c r="C58" s="32" t="s">
        <v>9</v>
      </c>
      <c r="D58" s="1">
        <v>0</v>
      </c>
      <c r="E58" s="96">
        <v>0</v>
      </c>
      <c r="F58" s="83">
        <f>20/1.1</f>
        <v>18.18181818181818</v>
      </c>
      <c r="G58" s="96">
        <v>0</v>
      </c>
      <c r="H58" s="84">
        <f t="shared" si="15"/>
        <v>20</v>
      </c>
      <c r="I58" s="85"/>
      <c r="J58" s="85">
        <f t="shared" si="16"/>
        <v>0.6</v>
      </c>
      <c r="K58" s="86">
        <f t="shared" si="17"/>
        <v>20.6</v>
      </c>
    </row>
    <row r="59" spans="2:11" ht="15" customHeight="1" x14ac:dyDescent="0.25">
      <c r="B59" s="98"/>
      <c r="C59" s="32" t="s">
        <v>10</v>
      </c>
      <c r="D59" s="1">
        <v>0</v>
      </c>
      <c r="E59" s="96">
        <v>0</v>
      </c>
      <c r="F59" s="83">
        <v>0</v>
      </c>
      <c r="G59" s="96">
        <v>0</v>
      </c>
      <c r="H59" s="84">
        <f t="shared" si="15"/>
        <v>0</v>
      </c>
      <c r="I59" s="85"/>
      <c r="J59" s="85">
        <f t="shared" si="16"/>
        <v>0</v>
      </c>
      <c r="K59" s="86">
        <f t="shared" si="17"/>
        <v>0</v>
      </c>
    </row>
    <row r="60" spans="2:11" ht="15" customHeight="1" x14ac:dyDescent="0.25">
      <c r="B60" s="98"/>
      <c r="C60" s="32" t="s">
        <v>11</v>
      </c>
      <c r="D60" s="1">
        <v>0</v>
      </c>
      <c r="E60" s="96">
        <v>0</v>
      </c>
      <c r="F60" s="83">
        <v>0</v>
      </c>
      <c r="G60" s="96">
        <v>0</v>
      </c>
      <c r="H60" s="84">
        <f t="shared" si="15"/>
        <v>0</v>
      </c>
      <c r="I60" s="85"/>
      <c r="J60" s="85">
        <f t="shared" si="16"/>
        <v>0</v>
      </c>
      <c r="K60" s="86">
        <f t="shared" si="17"/>
        <v>0</v>
      </c>
    </row>
    <row r="61" spans="2:11" ht="15" customHeight="1" x14ac:dyDescent="0.25">
      <c r="B61" s="98"/>
      <c r="C61" s="32" t="s">
        <v>12</v>
      </c>
      <c r="D61" s="1">
        <v>0</v>
      </c>
      <c r="E61" s="96">
        <v>0</v>
      </c>
      <c r="F61" s="83">
        <v>0</v>
      </c>
      <c r="G61" s="96">
        <v>0</v>
      </c>
      <c r="H61" s="84">
        <f t="shared" si="15"/>
        <v>0</v>
      </c>
      <c r="I61" s="85"/>
      <c r="J61" s="85">
        <f t="shared" si="16"/>
        <v>0</v>
      </c>
      <c r="K61" s="86">
        <f t="shared" si="17"/>
        <v>0</v>
      </c>
    </row>
    <row r="62" spans="2:11" ht="27.75" customHeight="1" x14ac:dyDescent="0.25">
      <c r="C62" s="74"/>
      <c r="G62" s="97"/>
    </row>
    <row r="63" spans="2:11" ht="30" x14ac:dyDescent="0.25">
      <c r="B63" s="98" t="s">
        <v>18</v>
      </c>
      <c r="C63" s="89" t="s">
        <v>1</v>
      </c>
      <c r="D63" s="78" t="s">
        <v>2</v>
      </c>
      <c r="E63" s="94" t="s">
        <v>3</v>
      </c>
      <c r="F63" s="79" t="s">
        <v>4</v>
      </c>
      <c r="G63" s="94" t="s">
        <v>5</v>
      </c>
      <c r="H63" s="89" t="s">
        <v>6</v>
      </c>
      <c r="I63" s="81"/>
      <c r="J63" s="81" t="s">
        <v>58</v>
      </c>
      <c r="K63" s="82" t="s">
        <v>7</v>
      </c>
    </row>
    <row r="64" spans="2:11" ht="15" customHeight="1" x14ac:dyDescent="0.25">
      <c r="B64" s="98"/>
      <c r="C64" s="32" t="s">
        <v>28</v>
      </c>
      <c r="D64" s="1">
        <v>0</v>
      </c>
      <c r="E64" s="96">
        <f>30/1.1</f>
        <v>27.27272727272727</v>
      </c>
      <c r="F64" s="83">
        <f>52/1.1</f>
        <v>47.272727272727266</v>
      </c>
      <c r="G64" s="95">
        <v>10</v>
      </c>
      <c r="H64" s="84">
        <f>((E64*1.1)+(F64*1.1)+(G64)+(D64*1.1))</f>
        <v>92</v>
      </c>
      <c r="I64" s="85"/>
      <c r="J64" s="85">
        <f>((H64+I64)*0.03)</f>
        <v>2.76</v>
      </c>
      <c r="K64" s="86">
        <f>ROUNDDOWN((H64+I64+J64),2)</f>
        <v>94.76</v>
      </c>
    </row>
    <row r="65" spans="2:11" ht="15" customHeight="1" x14ac:dyDescent="0.25">
      <c r="B65" s="98"/>
      <c r="C65" s="32" t="s">
        <v>32</v>
      </c>
      <c r="D65" s="1">
        <v>0</v>
      </c>
      <c r="E65" s="96">
        <f>20/1.1</f>
        <v>18.18181818181818</v>
      </c>
      <c r="F65" s="83">
        <f>37/1.1</f>
        <v>33.636363636363633</v>
      </c>
      <c r="G65" s="95">
        <v>10</v>
      </c>
      <c r="H65" s="84">
        <f t="shared" ref="H65:H71" si="18">((E65*1.1)+(F65*1.1)+(G65)+(D65*1.1))</f>
        <v>67</v>
      </c>
      <c r="I65" s="85"/>
      <c r="J65" s="85">
        <f t="shared" ref="J65:J71" si="19">((H65+I65)*0.03)</f>
        <v>2.0099999999999998</v>
      </c>
      <c r="K65" s="86">
        <f t="shared" ref="K65:K71" si="20">ROUNDDOWN((H65+I65+J65),2)</f>
        <v>69.010000000000005</v>
      </c>
    </row>
    <row r="66" spans="2:11" ht="15" customHeight="1" x14ac:dyDescent="0.25">
      <c r="B66" s="98"/>
      <c r="C66" s="32" t="s">
        <v>35</v>
      </c>
      <c r="D66" s="1">
        <v>0</v>
      </c>
      <c r="E66" s="96">
        <f>20/1.1</f>
        <v>18.18181818181818</v>
      </c>
      <c r="F66" s="83">
        <f>37/1.1</f>
        <v>33.636363636363633</v>
      </c>
      <c r="G66" s="95">
        <v>0</v>
      </c>
      <c r="H66" s="84">
        <f t="shared" si="18"/>
        <v>57</v>
      </c>
      <c r="I66" s="85"/>
      <c r="J66" s="85">
        <f t="shared" si="19"/>
        <v>1.71</v>
      </c>
      <c r="K66" s="86">
        <f t="shared" si="20"/>
        <v>58.71</v>
      </c>
    </row>
    <row r="67" spans="2:11" ht="15" customHeight="1" x14ac:dyDescent="0.25">
      <c r="B67" s="98"/>
      <c r="C67" s="32" t="s">
        <v>8</v>
      </c>
      <c r="D67" s="1">
        <v>0</v>
      </c>
      <c r="E67" s="96">
        <v>0</v>
      </c>
      <c r="F67" s="83">
        <f>20/1.1</f>
        <v>18.18181818181818</v>
      </c>
      <c r="G67" s="96">
        <v>10</v>
      </c>
      <c r="H67" s="84">
        <f t="shared" si="18"/>
        <v>30</v>
      </c>
      <c r="I67" s="85"/>
      <c r="J67" s="85">
        <f t="shared" si="19"/>
        <v>0.89999999999999991</v>
      </c>
      <c r="K67" s="86">
        <f t="shared" si="20"/>
        <v>30.9</v>
      </c>
    </row>
    <row r="68" spans="2:11" ht="15" customHeight="1" x14ac:dyDescent="0.25">
      <c r="B68" s="98"/>
      <c r="C68" s="32" t="s">
        <v>9</v>
      </c>
      <c r="D68" s="1">
        <v>0</v>
      </c>
      <c r="E68" s="96">
        <v>0</v>
      </c>
      <c r="F68" s="83">
        <f>20/1.1</f>
        <v>18.18181818181818</v>
      </c>
      <c r="G68" s="96">
        <v>0</v>
      </c>
      <c r="H68" s="84">
        <f t="shared" si="18"/>
        <v>20</v>
      </c>
      <c r="I68" s="85"/>
      <c r="J68" s="85">
        <f t="shared" si="19"/>
        <v>0.6</v>
      </c>
      <c r="K68" s="86">
        <f t="shared" si="20"/>
        <v>20.6</v>
      </c>
    </row>
    <row r="69" spans="2:11" ht="15" customHeight="1" x14ac:dyDescent="0.25">
      <c r="B69" s="98"/>
      <c r="C69" s="32" t="s">
        <v>10</v>
      </c>
      <c r="D69" s="1">
        <v>0</v>
      </c>
      <c r="E69" s="96">
        <v>0</v>
      </c>
      <c r="F69" s="83">
        <v>0</v>
      </c>
      <c r="G69" s="96">
        <v>0</v>
      </c>
      <c r="H69" s="84">
        <f t="shared" si="18"/>
        <v>0</v>
      </c>
      <c r="I69" s="85"/>
      <c r="J69" s="85">
        <f t="shared" si="19"/>
        <v>0</v>
      </c>
      <c r="K69" s="86">
        <f t="shared" si="20"/>
        <v>0</v>
      </c>
    </row>
    <row r="70" spans="2:11" ht="15" customHeight="1" x14ac:dyDescent="0.25">
      <c r="B70" s="98"/>
      <c r="C70" s="32" t="s">
        <v>11</v>
      </c>
      <c r="D70" s="1">
        <v>0</v>
      </c>
      <c r="E70" s="96">
        <v>0</v>
      </c>
      <c r="F70" s="83">
        <v>0</v>
      </c>
      <c r="G70" s="96">
        <v>0</v>
      </c>
      <c r="H70" s="84">
        <f t="shared" si="18"/>
        <v>0</v>
      </c>
      <c r="I70" s="85"/>
      <c r="J70" s="85">
        <f t="shared" si="19"/>
        <v>0</v>
      </c>
      <c r="K70" s="86">
        <f t="shared" si="20"/>
        <v>0</v>
      </c>
    </row>
    <row r="71" spans="2:11" ht="15" customHeight="1" x14ac:dyDescent="0.25">
      <c r="B71" s="98"/>
      <c r="C71" s="32" t="s">
        <v>12</v>
      </c>
      <c r="D71" s="1">
        <v>0</v>
      </c>
      <c r="E71" s="96">
        <v>0</v>
      </c>
      <c r="F71" s="83">
        <v>0</v>
      </c>
      <c r="G71" s="96">
        <v>0</v>
      </c>
      <c r="H71" s="84">
        <f t="shared" si="18"/>
        <v>0</v>
      </c>
      <c r="I71" s="85"/>
      <c r="J71" s="85">
        <f t="shared" si="19"/>
        <v>0</v>
      </c>
      <c r="K71" s="86">
        <f t="shared" si="20"/>
        <v>0</v>
      </c>
    </row>
  </sheetData>
  <sheetProtection algorithmName="SHA-512" hashValue="aPp5N5P2LxOeaarAilHIgBmr0M1wVZtfOBtrjj2VSFIi6wrP2BDQaxzF92e4w+s9ZK+V6rlZ0YVoT3EyO8IRQw==" saltValue="w05iEjtu5A1BEtBxzQn40w==" spinCount="100000" sheet="1" objects="1" scenarios="1" selectLockedCells="1"/>
  <mergeCells count="9">
    <mergeCell ref="B1:K1"/>
    <mergeCell ref="B2:C2"/>
    <mergeCell ref="B53:B61"/>
    <mergeCell ref="B63:B71"/>
    <mergeCell ref="B3:B11"/>
    <mergeCell ref="B13:B21"/>
    <mergeCell ref="B23:B31"/>
    <mergeCell ref="B33:B41"/>
    <mergeCell ref="B43:B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1"/>
  <sheetViews>
    <sheetView showGridLines="0" zoomScale="85" zoomScaleNormal="85" workbookViewId="0">
      <selection activeCell="D10" sqref="D10:D12"/>
    </sheetView>
  </sheetViews>
  <sheetFormatPr defaultRowHeight="15" x14ac:dyDescent="0.25"/>
  <cols>
    <col min="1" max="1" width="6.28515625" style="9" customWidth="1"/>
    <col min="2" max="2" width="27.42578125" style="9" customWidth="1"/>
    <col min="3" max="3" width="10" style="9" customWidth="1"/>
    <col min="4" max="4" width="11.28515625" style="9" customWidth="1"/>
    <col min="5" max="5" width="8.28515625" style="9" customWidth="1"/>
    <col min="6" max="6" width="9.140625" style="9"/>
    <col min="7" max="7" width="2.42578125" style="9" customWidth="1"/>
    <col min="8" max="8" width="15.85546875" style="9" customWidth="1"/>
    <col min="9" max="9" width="11.5703125" style="9" customWidth="1"/>
    <col min="10" max="10" width="12" style="9" customWidth="1"/>
    <col min="11" max="11" width="11.42578125" style="9" bestFit="1" customWidth="1"/>
    <col min="12" max="12" width="11.5703125" style="9" customWidth="1"/>
    <col min="13" max="13" width="13.7109375" style="9" customWidth="1"/>
    <col min="14" max="15" width="14.28515625" style="9" customWidth="1"/>
    <col min="16" max="16" width="2.85546875" style="9" customWidth="1"/>
    <col min="17" max="17" width="9.140625" style="9"/>
    <col min="18" max="27" width="9.140625" style="70"/>
    <col min="28" max="16384" width="9.140625" style="9"/>
  </cols>
  <sheetData>
    <row r="1" spans="1:42" ht="62.25" customHeight="1" x14ac:dyDescent="0.55000000000000004">
      <c r="A1" s="1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8"/>
      <c r="Q1" s="19"/>
      <c r="R1" s="68"/>
      <c r="S1" s="68"/>
      <c r="T1" s="68"/>
      <c r="U1" s="68"/>
      <c r="V1" s="68"/>
      <c r="W1" s="68"/>
      <c r="X1" s="68"/>
      <c r="Y1" s="68"/>
      <c r="Z1" s="68"/>
      <c r="AA1" s="68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36" customHeight="1" x14ac:dyDescent="0.25">
      <c r="A2" s="20"/>
      <c r="B2" s="102" t="s">
        <v>56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1"/>
      <c r="Q2" s="22"/>
      <c r="R2" s="68"/>
      <c r="S2" s="68"/>
      <c r="T2" s="68"/>
      <c r="U2" s="68"/>
      <c r="V2" s="68"/>
      <c r="W2" s="68"/>
      <c r="X2" s="68"/>
      <c r="Y2" s="68"/>
      <c r="Z2" s="68"/>
      <c r="AA2" s="68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3.5" customHeight="1" x14ac:dyDescent="0.45">
      <c r="A3" s="20"/>
      <c r="B3" s="2"/>
      <c r="C3" s="3"/>
      <c r="D3" s="3"/>
      <c r="E3" s="3"/>
      <c r="F3" s="3"/>
      <c r="G3" s="3"/>
      <c r="H3" s="3"/>
      <c r="I3" s="4"/>
      <c r="J3" s="21"/>
      <c r="K3" s="21"/>
      <c r="L3" s="21"/>
      <c r="M3" s="21"/>
      <c r="N3" s="21"/>
      <c r="O3" s="21"/>
      <c r="P3" s="21"/>
      <c r="Q3" s="22"/>
      <c r="R3" s="68"/>
      <c r="S3" s="68"/>
      <c r="T3" s="68"/>
      <c r="U3" s="68"/>
      <c r="V3" s="68"/>
      <c r="W3" s="68"/>
      <c r="X3" s="68"/>
      <c r="Y3" s="68"/>
      <c r="Z3" s="68"/>
      <c r="AA3" s="68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37.5" customHeight="1" x14ac:dyDescent="0.25">
      <c r="A4" s="20"/>
      <c r="B4" s="109" t="s">
        <v>52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21"/>
      <c r="Q4" s="22"/>
      <c r="R4" s="68"/>
      <c r="S4" s="68"/>
      <c r="T4" s="68"/>
      <c r="U4" s="68"/>
      <c r="V4" s="68"/>
      <c r="W4" s="68"/>
      <c r="X4" s="68"/>
      <c r="Y4" s="68"/>
      <c r="Z4" s="68"/>
      <c r="AA4" s="68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s="12" customFormat="1" ht="18.75" customHeight="1" x14ac:dyDescent="0.25">
      <c r="A5" s="23"/>
      <c r="B5" s="110" t="s">
        <v>19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24"/>
      <c r="Q5" s="25"/>
      <c r="R5" s="69"/>
      <c r="S5" s="69"/>
      <c r="T5" s="69"/>
      <c r="U5" s="69"/>
      <c r="V5" s="69"/>
      <c r="W5" s="69"/>
      <c r="X5" s="69"/>
      <c r="Y5" s="69"/>
      <c r="Z5" s="69"/>
      <c r="AA5" s="69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15" customHeight="1" x14ac:dyDescent="0.25">
      <c r="A6" s="20"/>
      <c r="B6" s="111"/>
      <c r="C6" s="111"/>
      <c r="D6" s="111"/>
      <c r="E6" s="111"/>
      <c r="F6" s="111"/>
      <c r="G6" s="111"/>
      <c r="H6" s="111"/>
      <c r="I6" s="5"/>
      <c r="J6" s="26"/>
      <c r="K6" s="26"/>
      <c r="L6" s="26"/>
      <c r="M6" s="26"/>
      <c r="N6" s="26"/>
      <c r="O6" s="26"/>
      <c r="P6" s="21"/>
      <c r="Q6" s="104"/>
      <c r="R6" s="68"/>
      <c r="S6" s="68"/>
      <c r="T6" s="68"/>
      <c r="U6" s="68"/>
      <c r="V6" s="68"/>
      <c r="W6" s="68"/>
      <c r="X6" s="68"/>
      <c r="Y6" s="68"/>
      <c r="Z6" s="68"/>
      <c r="AA6" s="68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x14ac:dyDescent="0.25">
      <c r="A7" s="2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04"/>
    </row>
    <row r="8" spans="1:42" ht="18.75" customHeight="1" thickBot="1" x14ac:dyDescent="0.3">
      <c r="A8" s="2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 t="s">
        <v>50</v>
      </c>
      <c r="N8" s="27"/>
      <c r="O8" s="28" t="s">
        <v>51</v>
      </c>
      <c r="P8" s="27"/>
      <c r="Q8" s="104"/>
    </row>
    <row r="9" spans="1:42" ht="36.75" customHeight="1" thickBot="1" x14ac:dyDescent="0.3">
      <c r="A9" s="20"/>
      <c r="B9" s="29" t="s">
        <v>47</v>
      </c>
      <c r="C9" s="30" t="s">
        <v>20</v>
      </c>
      <c r="D9" s="35" t="s">
        <v>21</v>
      </c>
      <c r="E9" s="27"/>
      <c r="F9" s="27"/>
      <c r="G9" s="27"/>
      <c r="H9" s="38"/>
      <c r="I9" s="39" t="s">
        <v>22</v>
      </c>
      <c r="J9" s="39" t="s">
        <v>23</v>
      </c>
      <c r="K9" s="39" t="s">
        <v>24</v>
      </c>
      <c r="L9" s="39" t="s">
        <v>25</v>
      </c>
      <c r="M9" s="40" t="s">
        <v>49</v>
      </c>
      <c r="N9" s="39" t="s">
        <v>26</v>
      </c>
      <c r="O9" s="41" t="s">
        <v>48</v>
      </c>
      <c r="P9" s="27"/>
      <c r="Q9" s="104" t="s">
        <v>27</v>
      </c>
    </row>
    <row r="10" spans="1:42" ht="15.75" customHeight="1" x14ac:dyDescent="0.25">
      <c r="A10" s="20"/>
      <c r="B10" s="31" t="s">
        <v>28</v>
      </c>
      <c r="C10" s="32" t="s">
        <v>29</v>
      </c>
      <c r="D10" s="13">
        <v>0</v>
      </c>
      <c r="E10" s="27"/>
      <c r="F10" s="105" t="s">
        <v>30</v>
      </c>
      <c r="G10" s="27"/>
      <c r="H10" s="42" t="s">
        <v>31</v>
      </c>
      <c r="I10" s="43"/>
      <c r="J10" s="43"/>
      <c r="K10" s="43"/>
      <c r="L10" s="43"/>
      <c r="M10" s="44"/>
      <c r="N10" s="14">
        <v>0</v>
      </c>
      <c r="O10" s="15"/>
      <c r="P10" s="27"/>
      <c r="Q10" s="104"/>
    </row>
    <row r="11" spans="1:42" ht="15.75" customHeight="1" x14ac:dyDescent="0.25">
      <c r="A11" s="20"/>
      <c r="B11" s="31" t="s">
        <v>32</v>
      </c>
      <c r="C11" s="32" t="s">
        <v>33</v>
      </c>
      <c r="D11" s="13">
        <v>0</v>
      </c>
      <c r="E11" s="27"/>
      <c r="F11" s="105"/>
      <c r="G11" s="27"/>
      <c r="H11" s="45" t="s">
        <v>34</v>
      </c>
      <c r="I11" s="46" t="str">
        <f>+$C$10</f>
        <v>Comp 9&amp;O</v>
      </c>
      <c r="J11" s="46" t="str">
        <f t="shared" ref="J11:K11" si="0">+$C$10</f>
        <v>Comp 9&amp;O</v>
      </c>
      <c r="K11" s="46" t="str">
        <f t="shared" si="0"/>
        <v>Comp 9&amp;O</v>
      </c>
      <c r="L11" s="46"/>
      <c r="M11" s="47">
        <f t="shared" ref="M11:M16" si="1">VLOOKUP(I11,Fees,2,FALSE)+VLOOKUP(J11,Fees,2,FALSE)+VLOOKUP(K11,Fees,2,FALSE)</f>
        <v>0</v>
      </c>
      <c r="N11" s="47">
        <f t="shared" ref="N11:N16" si="2">+M11*$N$10</f>
        <v>0</v>
      </c>
      <c r="O11" s="56">
        <f>+M11-N11</f>
        <v>0</v>
      </c>
      <c r="P11" s="27"/>
      <c r="Q11" s="104"/>
    </row>
    <row r="12" spans="1:42" ht="15.75" customHeight="1" thickBot="1" x14ac:dyDescent="0.3">
      <c r="A12" s="20"/>
      <c r="B12" s="33" t="s">
        <v>35</v>
      </c>
      <c r="C12" s="34" t="s">
        <v>36</v>
      </c>
      <c r="D12" s="16">
        <v>0</v>
      </c>
      <c r="E12" s="27"/>
      <c r="F12" s="105"/>
      <c r="G12" s="27"/>
      <c r="H12" s="48" t="s">
        <v>37</v>
      </c>
      <c r="I12" s="49" t="str">
        <f>+C10</f>
        <v>Comp 9&amp;O</v>
      </c>
      <c r="J12" s="49" t="str">
        <f>+C10</f>
        <v>Comp 9&amp;O</v>
      </c>
      <c r="K12" s="49" t="str">
        <f>+C11</f>
        <v>Rec 9&amp;O</v>
      </c>
      <c r="L12" s="49"/>
      <c r="M12" s="50">
        <f t="shared" si="1"/>
        <v>0</v>
      </c>
      <c r="N12" s="50">
        <f t="shared" si="2"/>
        <v>0</v>
      </c>
      <c r="O12" s="57">
        <f t="shared" ref="O12:O16" si="3">+M12-N12</f>
        <v>0</v>
      </c>
      <c r="P12" s="27"/>
      <c r="Q12" s="65"/>
    </row>
    <row r="13" spans="1:42" ht="15.75" customHeight="1" x14ac:dyDescent="0.25">
      <c r="A13" s="20"/>
      <c r="B13" s="106" t="s">
        <v>46</v>
      </c>
      <c r="C13" s="106"/>
      <c r="D13" s="106"/>
      <c r="E13" s="27"/>
      <c r="F13" s="27"/>
      <c r="G13" s="27"/>
      <c r="H13" s="48" t="s">
        <v>38</v>
      </c>
      <c r="I13" s="49" t="str">
        <f>+C10</f>
        <v>Comp 9&amp;O</v>
      </c>
      <c r="J13" s="49" t="str">
        <f>+C11</f>
        <v>Rec 9&amp;O</v>
      </c>
      <c r="K13" s="49" t="str">
        <f>+C11</f>
        <v>Rec 9&amp;O</v>
      </c>
      <c r="L13" s="49"/>
      <c r="M13" s="50">
        <f t="shared" si="1"/>
        <v>0</v>
      </c>
      <c r="N13" s="50">
        <f t="shared" si="2"/>
        <v>0</v>
      </c>
      <c r="O13" s="57">
        <f t="shared" si="3"/>
        <v>0</v>
      </c>
      <c r="P13" s="27"/>
      <c r="Q13" s="65"/>
    </row>
    <row r="14" spans="1:42" ht="15.75" customHeight="1" x14ac:dyDescent="0.25">
      <c r="A14" s="20"/>
      <c r="B14" s="107"/>
      <c r="C14" s="107"/>
      <c r="D14" s="107"/>
      <c r="E14" s="27"/>
      <c r="F14" s="27"/>
      <c r="G14" s="27"/>
      <c r="H14" s="48" t="s">
        <v>39</v>
      </c>
      <c r="I14" s="49" t="str">
        <f>+C11</f>
        <v>Rec 9&amp;O</v>
      </c>
      <c r="J14" s="49" t="str">
        <f>+C11</f>
        <v>Rec 9&amp;O</v>
      </c>
      <c r="K14" s="49" t="str">
        <f>+C11</f>
        <v>Rec 9&amp;O</v>
      </c>
      <c r="L14" s="49"/>
      <c r="M14" s="50">
        <f t="shared" si="1"/>
        <v>0</v>
      </c>
      <c r="N14" s="50">
        <f>+M14*$N$10</f>
        <v>0</v>
      </c>
      <c r="O14" s="57">
        <f t="shared" si="3"/>
        <v>0</v>
      </c>
      <c r="P14" s="27"/>
      <c r="Q14" s="65"/>
    </row>
    <row r="15" spans="1:42" ht="15.75" customHeight="1" x14ac:dyDescent="0.25">
      <c r="A15" s="20"/>
      <c r="B15" s="6"/>
      <c r="C15" s="6"/>
      <c r="D15" s="6"/>
      <c r="E15" s="27"/>
      <c r="F15" s="27"/>
      <c r="G15" s="27"/>
      <c r="H15" s="48" t="s">
        <v>40</v>
      </c>
      <c r="I15" s="49" t="str">
        <f>+C10</f>
        <v>Comp 9&amp;O</v>
      </c>
      <c r="J15" s="49" t="str">
        <f>+C11</f>
        <v>Rec 9&amp;O</v>
      </c>
      <c r="K15" s="49" t="str">
        <f>+C12</f>
        <v>8&amp;U</v>
      </c>
      <c r="L15" s="49"/>
      <c r="M15" s="50">
        <f t="shared" si="1"/>
        <v>0</v>
      </c>
      <c r="N15" s="50">
        <f t="shared" si="2"/>
        <v>0</v>
      </c>
      <c r="O15" s="57">
        <f t="shared" si="3"/>
        <v>0</v>
      </c>
      <c r="P15" s="27"/>
      <c r="Q15" s="65"/>
    </row>
    <row r="16" spans="1:42" ht="15.75" customHeight="1" x14ac:dyDescent="0.25">
      <c r="A16" s="20"/>
      <c r="B16" s="6"/>
      <c r="C16" s="6"/>
      <c r="D16" s="6"/>
      <c r="E16" s="27"/>
      <c r="F16" s="27"/>
      <c r="G16" s="27"/>
      <c r="H16" s="51" t="s">
        <v>41</v>
      </c>
      <c r="I16" s="52" t="str">
        <f>+C11</f>
        <v>Rec 9&amp;O</v>
      </c>
      <c r="J16" s="52" t="str">
        <f>+C11</f>
        <v>Rec 9&amp;O</v>
      </c>
      <c r="K16" s="52" t="str">
        <f>+C12</f>
        <v>8&amp;U</v>
      </c>
      <c r="L16" s="52"/>
      <c r="M16" s="53">
        <f t="shared" si="1"/>
        <v>0</v>
      </c>
      <c r="N16" s="53">
        <f t="shared" si="2"/>
        <v>0</v>
      </c>
      <c r="O16" s="58">
        <f t="shared" si="3"/>
        <v>0</v>
      </c>
      <c r="P16" s="67"/>
      <c r="Q16" s="65"/>
    </row>
    <row r="17" spans="1:17" ht="15.75" customHeight="1" thickBot="1" x14ac:dyDescent="0.3">
      <c r="A17" s="20"/>
      <c r="B17" s="27"/>
      <c r="C17" s="27"/>
      <c r="D17" s="27"/>
      <c r="E17" s="27"/>
      <c r="F17" s="27"/>
      <c r="G17" s="27"/>
      <c r="H17" s="36"/>
      <c r="I17" s="54"/>
      <c r="J17" s="54"/>
      <c r="K17" s="54"/>
      <c r="L17" s="54"/>
      <c r="M17" s="55"/>
      <c r="N17" s="55"/>
      <c r="O17" s="59"/>
      <c r="P17" s="27"/>
      <c r="Q17" s="104" t="s">
        <v>27</v>
      </c>
    </row>
    <row r="18" spans="1:17" ht="15.75" customHeight="1" x14ac:dyDescent="0.25">
      <c r="A18" s="20"/>
      <c r="B18" s="27"/>
      <c r="C18" s="27"/>
      <c r="D18" s="27"/>
      <c r="E18" s="27"/>
      <c r="F18" s="27"/>
      <c r="G18" s="27"/>
      <c r="H18" s="42" t="s">
        <v>42</v>
      </c>
      <c r="I18" s="60"/>
      <c r="J18" s="60"/>
      <c r="K18" s="60"/>
      <c r="L18" s="60"/>
      <c r="M18" s="61"/>
      <c r="N18" s="14">
        <v>0</v>
      </c>
      <c r="O18" s="64"/>
      <c r="P18" s="27"/>
      <c r="Q18" s="104"/>
    </row>
    <row r="19" spans="1:17" ht="15.75" customHeight="1" x14ac:dyDescent="0.25">
      <c r="A19" s="20"/>
      <c r="B19" s="27"/>
      <c r="C19" s="27"/>
      <c r="D19" s="27"/>
      <c r="E19" s="27"/>
      <c r="F19" s="27"/>
      <c r="G19" s="27"/>
      <c r="H19" s="45" t="s">
        <v>34</v>
      </c>
      <c r="I19" s="46" t="str">
        <f>+C10</f>
        <v>Comp 9&amp;O</v>
      </c>
      <c r="J19" s="46" t="str">
        <f>+C10</f>
        <v>Comp 9&amp;O</v>
      </c>
      <c r="K19" s="46" t="str">
        <f>+C10</f>
        <v>Comp 9&amp;O</v>
      </c>
      <c r="L19" s="46" t="str">
        <f>+C10</f>
        <v>Comp 9&amp;O</v>
      </c>
      <c r="M19" s="47">
        <f t="shared" ref="M19:M25" si="4">VLOOKUP(I19,Fees,2,FALSE)+VLOOKUP(J19,Fees,2,FALSE)+VLOOKUP(L19,Fees,2,FALSE)+VLOOKUP(K19,Fees,2,FALSE)</f>
        <v>0</v>
      </c>
      <c r="N19" s="47">
        <f t="shared" ref="N19:N25" si="5">+M19*$N$18</f>
        <v>0</v>
      </c>
      <c r="O19" s="56">
        <f t="shared" ref="O19:O25" si="6">+M19-N19</f>
        <v>0</v>
      </c>
      <c r="P19" s="27"/>
      <c r="Q19" s="104"/>
    </row>
    <row r="20" spans="1:17" ht="15.75" customHeight="1" x14ac:dyDescent="0.25">
      <c r="A20" s="20"/>
      <c r="B20" s="27"/>
      <c r="C20" s="27"/>
      <c r="D20" s="27"/>
      <c r="E20" s="27"/>
      <c r="F20" s="27"/>
      <c r="G20" s="27"/>
      <c r="H20" s="48" t="s">
        <v>37</v>
      </c>
      <c r="I20" s="49" t="str">
        <f>+C10</f>
        <v>Comp 9&amp;O</v>
      </c>
      <c r="J20" s="49" t="str">
        <f>+C10</f>
        <v>Comp 9&amp;O</v>
      </c>
      <c r="K20" s="49" t="str">
        <f>+C10</f>
        <v>Comp 9&amp;O</v>
      </c>
      <c r="L20" s="49" t="str">
        <f>+C11</f>
        <v>Rec 9&amp;O</v>
      </c>
      <c r="M20" s="47">
        <f t="shared" si="4"/>
        <v>0</v>
      </c>
      <c r="N20" s="50">
        <f t="shared" si="5"/>
        <v>0</v>
      </c>
      <c r="O20" s="57">
        <f t="shared" si="6"/>
        <v>0</v>
      </c>
      <c r="P20" s="27"/>
      <c r="Q20" s="65"/>
    </row>
    <row r="21" spans="1:17" ht="15.75" customHeight="1" x14ac:dyDescent="0.25">
      <c r="A21" s="20"/>
      <c r="B21" s="27"/>
      <c r="C21" s="27"/>
      <c r="D21" s="27"/>
      <c r="E21" s="27"/>
      <c r="F21" s="27"/>
      <c r="G21" s="27"/>
      <c r="H21" s="48" t="s">
        <v>38</v>
      </c>
      <c r="I21" s="49" t="str">
        <f>+C10</f>
        <v>Comp 9&amp;O</v>
      </c>
      <c r="J21" s="49" t="str">
        <f>+C10</f>
        <v>Comp 9&amp;O</v>
      </c>
      <c r="K21" s="49" t="str">
        <f>+C11</f>
        <v>Rec 9&amp;O</v>
      </c>
      <c r="L21" s="49" t="str">
        <f>+C11</f>
        <v>Rec 9&amp;O</v>
      </c>
      <c r="M21" s="47">
        <f t="shared" si="4"/>
        <v>0</v>
      </c>
      <c r="N21" s="50">
        <f t="shared" si="5"/>
        <v>0</v>
      </c>
      <c r="O21" s="57">
        <f t="shared" si="6"/>
        <v>0</v>
      </c>
      <c r="P21" s="27"/>
      <c r="Q21" s="65"/>
    </row>
    <row r="22" spans="1:17" ht="15.75" customHeight="1" x14ac:dyDescent="0.25">
      <c r="A22" s="20"/>
      <c r="B22" s="27"/>
      <c r="C22" s="27"/>
      <c r="D22" s="27"/>
      <c r="E22" s="27"/>
      <c r="F22" s="27"/>
      <c r="G22" s="27"/>
      <c r="H22" s="48" t="s">
        <v>39</v>
      </c>
      <c r="I22" s="49" t="str">
        <f>+C10</f>
        <v>Comp 9&amp;O</v>
      </c>
      <c r="J22" s="49" t="str">
        <f>+C11</f>
        <v>Rec 9&amp;O</v>
      </c>
      <c r="K22" s="49" t="str">
        <f>+C11</f>
        <v>Rec 9&amp;O</v>
      </c>
      <c r="L22" s="49" t="str">
        <f>+C11</f>
        <v>Rec 9&amp;O</v>
      </c>
      <c r="M22" s="47">
        <f t="shared" si="4"/>
        <v>0</v>
      </c>
      <c r="N22" s="50">
        <f t="shared" si="5"/>
        <v>0</v>
      </c>
      <c r="O22" s="57">
        <f t="shared" si="6"/>
        <v>0</v>
      </c>
      <c r="P22" s="27"/>
      <c r="Q22" s="65"/>
    </row>
    <row r="23" spans="1:17" ht="15.75" customHeight="1" x14ac:dyDescent="0.25">
      <c r="A23" s="20"/>
      <c r="B23" s="27"/>
      <c r="C23" s="27"/>
      <c r="D23" s="27"/>
      <c r="E23" s="27"/>
      <c r="F23" s="27"/>
      <c r="G23" s="27"/>
      <c r="H23" s="48" t="s">
        <v>40</v>
      </c>
      <c r="I23" s="49" t="str">
        <f>+C11</f>
        <v>Rec 9&amp;O</v>
      </c>
      <c r="J23" s="49" t="str">
        <f>+C11</f>
        <v>Rec 9&amp;O</v>
      </c>
      <c r="K23" s="49" t="str">
        <f>+C11</f>
        <v>Rec 9&amp;O</v>
      </c>
      <c r="L23" s="49" t="str">
        <f>+C12</f>
        <v>8&amp;U</v>
      </c>
      <c r="M23" s="47">
        <f t="shared" si="4"/>
        <v>0</v>
      </c>
      <c r="N23" s="50">
        <f t="shared" si="5"/>
        <v>0</v>
      </c>
      <c r="O23" s="57">
        <f t="shared" si="6"/>
        <v>0</v>
      </c>
      <c r="P23" s="27"/>
      <c r="Q23" s="65"/>
    </row>
    <row r="24" spans="1:17" ht="15.75" customHeight="1" x14ac:dyDescent="0.25">
      <c r="A24" s="20"/>
      <c r="B24" s="27"/>
      <c r="C24" s="27"/>
      <c r="D24" s="27"/>
      <c r="E24" s="27"/>
      <c r="F24" s="27"/>
      <c r="G24" s="27"/>
      <c r="H24" s="48" t="s">
        <v>41</v>
      </c>
      <c r="I24" s="62" t="str">
        <f>+C10</f>
        <v>Comp 9&amp;O</v>
      </c>
      <c r="J24" s="62" t="str">
        <f>+C10</f>
        <v>Comp 9&amp;O</v>
      </c>
      <c r="K24" s="62" t="str">
        <f>+C11</f>
        <v>Rec 9&amp;O</v>
      </c>
      <c r="L24" s="62" t="str">
        <f>+C12</f>
        <v>8&amp;U</v>
      </c>
      <c r="M24" s="47">
        <f t="shared" si="4"/>
        <v>0</v>
      </c>
      <c r="N24" s="50">
        <f t="shared" si="5"/>
        <v>0</v>
      </c>
      <c r="O24" s="57">
        <f t="shared" si="6"/>
        <v>0</v>
      </c>
      <c r="P24" s="27"/>
      <c r="Q24" s="65"/>
    </row>
    <row r="25" spans="1:17" ht="15.75" customHeight="1" x14ac:dyDescent="0.25">
      <c r="A25" s="20"/>
      <c r="B25" s="27"/>
      <c r="C25" s="27"/>
      <c r="D25" s="27"/>
      <c r="E25" s="27"/>
      <c r="F25" s="27"/>
      <c r="G25" s="27"/>
      <c r="H25" s="51" t="s">
        <v>43</v>
      </c>
      <c r="I25" s="63" t="str">
        <f>+C10</f>
        <v>Comp 9&amp;O</v>
      </c>
      <c r="J25" s="63" t="str">
        <f>+C11</f>
        <v>Rec 9&amp;O</v>
      </c>
      <c r="K25" s="63" t="str">
        <f>+C11</f>
        <v>Rec 9&amp;O</v>
      </c>
      <c r="L25" s="63" t="str">
        <f>+C12</f>
        <v>8&amp;U</v>
      </c>
      <c r="M25" s="53">
        <f t="shared" si="4"/>
        <v>0</v>
      </c>
      <c r="N25" s="53">
        <f t="shared" si="5"/>
        <v>0</v>
      </c>
      <c r="O25" s="58">
        <f t="shared" si="6"/>
        <v>0</v>
      </c>
      <c r="P25" s="27"/>
      <c r="Q25" s="65"/>
    </row>
    <row r="26" spans="1:17" ht="15.75" customHeight="1" thickBot="1" x14ac:dyDescent="0.3">
      <c r="A26" s="20"/>
      <c r="B26" s="27"/>
      <c r="C26" s="27"/>
      <c r="D26" s="27"/>
      <c r="E26" s="27"/>
      <c r="F26" s="27"/>
      <c r="G26" s="27"/>
      <c r="H26" s="36"/>
      <c r="I26" s="37"/>
      <c r="J26" s="37"/>
      <c r="K26" s="37"/>
      <c r="L26" s="37"/>
      <c r="M26" s="37"/>
      <c r="N26" s="37"/>
      <c r="O26" s="66"/>
      <c r="P26" s="27"/>
      <c r="Q26" s="65"/>
    </row>
    <row r="27" spans="1:17" ht="24.75" customHeight="1" x14ac:dyDescent="0.25">
      <c r="A27" s="20"/>
      <c r="B27" s="27"/>
      <c r="C27" s="27"/>
      <c r="D27" s="27"/>
      <c r="E27" s="27"/>
      <c r="F27" s="27"/>
      <c r="G27" s="27"/>
      <c r="H27" s="27"/>
      <c r="I27" s="60"/>
      <c r="J27" s="60"/>
      <c r="K27" s="60"/>
      <c r="L27" s="60"/>
      <c r="M27" s="7" t="s">
        <v>44</v>
      </c>
      <c r="N27" s="44"/>
      <c r="O27" s="7" t="s">
        <v>45</v>
      </c>
      <c r="P27" s="27"/>
      <c r="Q27" s="65"/>
    </row>
    <row r="28" spans="1:17" ht="15.75" thickBot="1" x14ac:dyDescent="0.3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66"/>
    </row>
    <row r="29" spans="1:17" s="70" customFormat="1" x14ac:dyDescent="0.25">
      <c r="H29" s="71"/>
      <c r="I29" s="72"/>
      <c r="J29" s="72"/>
      <c r="K29" s="72"/>
      <c r="L29" s="72"/>
    </row>
    <row r="30" spans="1:17" s="70" customFormat="1" x14ac:dyDescent="0.25">
      <c r="I30" s="73"/>
      <c r="J30" s="73"/>
      <c r="K30" s="73"/>
      <c r="L30" s="73"/>
    </row>
    <row r="31" spans="1:17" s="70" customFormat="1" x14ac:dyDescent="0.25"/>
    <row r="32" spans="1:17" s="70" customFormat="1" x14ac:dyDescent="0.25"/>
    <row r="33" s="70" customFormat="1" x14ac:dyDescent="0.25"/>
    <row r="34" s="70" customFormat="1" x14ac:dyDescent="0.25"/>
    <row r="35" s="70" customFormat="1" x14ac:dyDescent="0.25"/>
    <row r="36" s="70" customFormat="1" x14ac:dyDescent="0.25"/>
    <row r="37" s="70" customFormat="1" x14ac:dyDescent="0.25"/>
    <row r="38" s="70" customFormat="1" x14ac:dyDescent="0.25"/>
    <row r="39" s="70" customFormat="1" x14ac:dyDescent="0.25"/>
    <row r="40" s="70" customFormat="1" x14ac:dyDescent="0.25"/>
    <row r="41" s="70" customFormat="1" x14ac:dyDescent="0.25"/>
    <row r="42" s="70" customFormat="1" x14ac:dyDescent="0.25"/>
    <row r="43" s="70" customFormat="1" x14ac:dyDescent="0.25"/>
    <row r="44" s="70" customFormat="1" x14ac:dyDescent="0.25"/>
    <row r="45" s="70" customFormat="1" x14ac:dyDescent="0.25"/>
    <row r="46" s="70" customFormat="1" x14ac:dyDescent="0.25"/>
    <row r="47" s="70" customFormat="1" x14ac:dyDescent="0.25"/>
    <row r="48" s="70" customFormat="1" x14ac:dyDescent="0.25"/>
    <row r="49" s="70" customFormat="1" x14ac:dyDescent="0.25"/>
    <row r="50" s="70" customFormat="1" x14ac:dyDescent="0.25"/>
    <row r="51" s="70" customFormat="1" x14ac:dyDescent="0.25"/>
  </sheetData>
  <sheetProtection algorithmName="SHA-512" hashValue="ZMENHXFF8lO8P6RaQi/8DTIIxCTm0CnYy78XqHm8QKQ3DjvHGWUxqaXk9X91r5p8GGrXErF71eYaYpgSFMM7/A==" saltValue="7+oNCz0Z7opdTh703Jebbg==" spinCount="100000" sheet="1" objects="1" scenarios="1" selectLockedCells="1"/>
  <mergeCells count="10">
    <mergeCell ref="Q9:Q11"/>
    <mergeCell ref="F10:F12"/>
    <mergeCell ref="B13:D14"/>
    <mergeCell ref="Q17:Q19"/>
    <mergeCell ref="B1:O1"/>
    <mergeCell ref="B2:O2"/>
    <mergeCell ref="B4:O4"/>
    <mergeCell ref="B5:O5"/>
    <mergeCell ref="B6:H6"/>
    <mergeCell ref="Q6:Q8"/>
  </mergeCells>
  <pageMargins left="0.70866141732283472" right="0.1574803149606299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Club Fee Help (no GST)</vt:lpstr>
      <vt:lpstr>Club Fee Help (GST Registered)</vt:lpstr>
      <vt:lpstr>Volume Discount Help</vt:lpstr>
      <vt:lpstr>Fees</vt:lpstr>
      <vt:lpstr>'Club Fee Help (no GST)'!Print_Area</vt:lpstr>
      <vt:lpstr>'Volume Discount Help'!Print_Area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Belshaw</dc:creator>
  <cp:lastModifiedBy>Heather Belshaw</cp:lastModifiedBy>
  <cp:lastPrinted>2022-04-07T03:50:13Z</cp:lastPrinted>
  <dcterms:created xsi:type="dcterms:W3CDTF">2019-06-14T00:55:30Z</dcterms:created>
  <dcterms:modified xsi:type="dcterms:W3CDTF">2022-06-21T00:35:17Z</dcterms:modified>
</cp:coreProperties>
</file>